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ARCHIVI\VCC Como\EVENTI\2025\"/>
    </mc:Choice>
  </mc:AlternateContent>
  <xr:revisionPtr revIDLastSave="0" documentId="13_ncr:1_{8C792934-8573-4FC0-A80D-C11F53C07D07}" xr6:coauthVersionLast="47" xr6:coauthVersionMax="47" xr10:uidLastSave="{00000000-0000-0000-0000-000000000000}"/>
  <bookViews>
    <workbookView xWindow="-4470" yWindow="-21720" windowWidth="38640" windowHeight="21240" tabRatio="677" xr2:uid="{E15D90B6-4D32-412D-9266-03974412A6A8}"/>
  </bookViews>
  <sheets>
    <sheet name="Generale" sheetId="6" r:id="rId1"/>
    <sheet name="Nora Sciplino" sheetId="5" r:id="rId2"/>
    <sheet name="Castellotti" sheetId="9" r:id="rId3"/>
    <sheet name="Castelli Pavesi" sheetId="14" state="hidden" r:id="rId4"/>
    <sheet name="Solidarietà" sheetId="10" state="hidden" r:id="rId5"/>
    <sheet name="Maserati" sheetId="16" state="hidden" r:id="rId6"/>
    <sheet name="Coppa Monza" sheetId="17" state="hidden" r:id="rId7"/>
    <sheet name="200 Miglia CR" sheetId="13" state="hidden" r:id="rId8"/>
    <sheet name="Erba Ghisallo" sheetId="12" state="hidden" r:id="rId9"/>
    <sheet name="Ambrosiano" sheetId="15" state="hidden" r:id="rId10"/>
    <sheet name="concorrenti" sheetId="7" state="hidden" r:id="rId11"/>
    <sheet name="Regolamento" sheetId="3" state="hidden" r:id="rId12"/>
  </sheets>
  <definedNames>
    <definedName name="_xlnm._FilterDatabase" localSheetId="7" hidden="1">'200 Miglia CR'!$A$11:$V$68</definedName>
    <definedName name="_xlnm._FilterDatabase" localSheetId="9" hidden="1">Ambrosiano!$A$11:$V$44</definedName>
    <definedName name="_xlnm._FilterDatabase" localSheetId="3" hidden="1">'Castelli Pavesi'!$A$11:$V$52</definedName>
    <definedName name="_xlnm._FilterDatabase" localSheetId="2" hidden="1">Castellotti!$A$11:$AD$59</definedName>
    <definedName name="_xlnm._FilterDatabase" localSheetId="10" hidden="1">concorrenti!$A$1:$L$235</definedName>
    <definedName name="_xlnm._FilterDatabase" localSheetId="8" hidden="1">'Erba Ghisallo'!$A$11:$V$59</definedName>
    <definedName name="_xlnm._FilterDatabase" localSheetId="0" hidden="1">Generale!$A$5:$Z$148</definedName>
    <definedName name="_xlnm._FilterDatabase" localSheetId="1" hidden="1">'Nora Sciplino'!$A$12:$AF$64</definedName>
    <definedName name="_xlnm._FilterDatabase" localSheetId="4" hidden="1">Solidarietà!$A$11:$X$64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" i="9" l="1"/>
  <c r="O69" i="9"/>
  <c r="O70" i="9"/>
  <c r="O71" i="9"/>
  <c r="O72" i="9"/>
  <c r="O73" i="9"/>
  <c r="O74" i="9"/>
  <c r="O75" i="9"/>
  <c r="O76" i="9"/>
  <c r="O67" i="9"/>
  <c r="O81" i="5"/>
  <c r="O82" i="5"/>
  <c r="O83" i="5"/>
  <c r="P212" i="6"/>
  <c r="C16" i="6"/>
  <c r="C50" i="6"/>
  <c r="C51" i="6"/>
  <c r="C40" i="6"/>
  <c r="C29" i="6"/>
  <c r="C55" i="6"/>
  <c r="C32" i="6"/>
  <c r="G19" i="6"/>
  <c r="G24" i="6"/>
  <c r="G28" i="6"/>
  <c r="G30" i="6"/>
  <c r="G31" i="6"/>
  <c r="G33" i="6"/>
  <c r="G36" i="6"/>
  <c r="G42" i="6"/>
  <c r="G45" i="6"/>
  <c r="G47" i="6"/>
  <c r="G48" i="6"/>
  <c r="G52" i="6"/>
  <c r="G53" i="6"/>
  <c r="G54" i="6"/>
  <c r="G56" i="6"/>
  <c r="G57" i="6"/>
  <c r="G59" i="6"/>
  <c r="G74" i="6"/>
  <c r="G65" i="6"/>
  <c r="G75" i="6"/>
  <c r="G76" i="6"/>
  <c r="G77" i="6"/>
  <c r="G78" i="6"/>
  <c r="G79" i="6"/>
  <c r="G80" i="6"/>
  <c r="G64" i="6"/>
  <c r="G81" i="6"/>
  <c r="G82" i="6"/>
  <c r="G83" i="6"/>
  <c r="G84" i="6"/>
  <c r="G62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F182" i="6"/>
  <c r="F185" i="6"/>
  <c r="F187" i="6"/>
  <c r="F189" i="6"/>
  <c r="F191" i="6"/>
  <c r="F193" i="6"/>
  <c r="F195" i="6"/>
  <c r="F197" i="6"/>
  <c r="H182" i="6"/>
  <c r="I182" i="6"/>
  <c r="J182" i="6"/>
  <c r="L182" i="6"/>
  <c r="M182" i="6"/>
  <c r="N182" i="6"/>
  <c r="H187" i="6"/>
  <c r="I187" i="6"/>
  <c r="J187" i="6"/>
  <c r="L187" i="6"/>
  <c r="M187" i="6"/>
  <c r="N187" i="6"/>
  <c r="H186" i="6"/>
  <c r="I186" i="6"/>
  <c r="J186" i="6"/>
  <c r="L186" i="6"/>
  <c r="M186" i="6"/>
  <c r="N186" i="6"/>
  <c r="H180" i="6"/>
  <c r="I180" i="6"/>
  <c r="J180" i="6"/>
  <c r="L180" i="6"/>
  <c r="M180" i="6"/>
  <c r="N180" i="6"/>
  <c r="H185" i="6"/>
  <c r="I185" i="6"/>
  <c r="J185" i="6"/>
  <c r="L185" i="6"/>
  <c r="M185" i="6"/>
  <c r="N185" i="6"/>
  <c r="H198" i="6"/>
  <c r="I198" i="6"/>
  <c r="J198" i="6"/>
  <c r="L198" i="6"/>
  <c r="M198" i="6"/>
  <c r="N198" i="6"/>
  <c r="H197" i="6"/>
  <c r="I197" i="6"/>
  <c r="J197" i="6"/>
  <c r="L197" i="6"/>
  <c r="M197" i="6"/>
  <c r="N197" i="6"/>
  <c r="H181" i="6"/>
  <c r="I181" i="6"/>
  <c r="J181" i="6"/>
  <c r="L181" i="6"/>
  <c r="M181" i="6"/>
  <c r="N181" i="6"/>
  <c r="H191" i="6"/>
  <c r="I191" i="6"/>
  <c r="J191" i="6"/>
  <c r="L191" i="6"/>
  <c r="M191" i="6"/>
  <c r="N191" i="6"/>
  <c r="H195" i="6"/>
  <c r="I195" i="6"/>
  <c r="J195" i="6"/>
  <c r="L195" i="6"/>
  <c r="M195" i="6"/>
  <c r="N195" i="6"/>
  <c r="H193" i="6"/>
  <c r="I193" i="6"/>
  <c r="J193" i="6"/>
  <c r="L193" i="6"/>
  <c r="M193" i="6"/>
  <c r="N193" i="6"/>
  <c r="H192" i="6"/>
  <c r="I192" i="6"/>
  <c r="J192" i="6"/>
  <c r="L192" i="6"/>
  <c r="M192" i="6"/>
  <c r="N192" i="6"/>
  <c r="H184" i="6"/>
  <c r="I184" i="6"/>
  <c r="J184" i="6"/>
  <c r="L184" i="6"/>
  <c r="M184" i="6"/>
  <c r="N184" i="6"/>
  <c r="H194" i="6"/>
  <c r="I194" i="6"/>
  <c r="J194" i="6"/>
  <c r="L194" i="6"/>
  <c r="M194" i="6"/>
  <c r="N194" i="6"/>
  <c r="H179" i="6"/>
  <c r="I179" i="6"/>
  <c r="J179" i="6"/>
  <c r="L179" i="6"/>
  <c r="M179" i="6"/>
  <c r="N179" i="6"/>
  <c r="H189" i="6"/>
  <c r="I189" i="6"/>
  <c r="J189" i="6"/>
  <c r="L189" i="6"/>
  <c r="M189" i="6"/>
  <c r="N189" i="6"/>
  <c r="G183" i="6"/>
  <c r="G186" i="6"/>
  <c r="G198" i="6"/>
  <c r="G192" i="6"/>
  <c r="G184" i="6"/>
  <c r="G194" i="6"/>
  <c r="D190" i="6"/>
  <c r="D183" i="6"/>
  <c r="D182" i="6"/>
  <c r="D187" i="6"/>
  <c r="D186" i="6"/>
  <c r="D180" i="6"/>
  <c r="D185" i="6"/>
  <c r="D198" i="6"/>
  <c r="D197" i="6"/>
  <c r="D181" i="6"/>
  <c r="D191" i="6"/>
  <c r="D195" i="6"/>
  <c r="D193" i="6"/>
  <c r="D192" i="6"/>
  <c r="D184" i="6"/>
  <c r="D194" i="6"/>
  <c r="D179" i="6"/>
  <c r="D189" i="6"/>
  <c r="D196" i="6"/>
  <c r="E190" i="6"/>
  <c r="E183" i="6"/>
  <c r="E182" i="6"/>
  <c r="E187" i="6"/>
  <c r="E186" i="6"/>
  <c r="E180" i="6"/>
  <c r="E185" i="6"/>
  <c r="E198" i="6"/>
  <c r="E197" i="6"/>
  <c r="E181" i="6"/>
  <c r="E191" i="6"/>
  <c r="E195" i="6"/>
  <c r="E193" i="6"/>
  <c r="E192" i="6"/>
  <c r="E184" i="6"/>
  <c r="E194" i="6"/>
  <c r="E179" i="6"/>
  <c r="E189" i="6"/>
  <c r="E196" i="6"/>
  <c r="C190" i="6"/>
  <c r="C183" i="6"/>
  <c r="C182" i="6"/>
  <c r="C187" i="6"/>
  <c r="C186" i="6"/>
  <c r="C180" i="6"/>
  <c r="C185" i="6"/>
  <c r="C198" i="6"/>
  <c r="C197" i="6"/>
  <c r="C181" i="6"/>
  <c r="C191" i="6"/>
  <c r="C195" i="6"/>
  <c r="C193" i="6"/>
  <c r="C192" i="6"/>
  <c r="C184" i="6"/>
  <c r="C194" i="6"/>
  <c r="C179" i="6"/>
  <c r="C189" i="6"/>
  <c r="C196" i="6"/>
  <c r="G188" i="6"/>
  <c r="G190" i="6"/>
  <c r="G196" i="6"/>
  <c r="C26" i="6"/>
  <c r="C72" i="6"/>
  <c r="C35" i="6"/>
  <c r="C18" i="6"/>
  <c r="E64" i="6"/>
  <c r="E63" i="6"/>
  <c r="E81" i="6"/>
  <c r="E82" i="6"/>
  <c r="E83" i="6"/>
  <c r="E84" i="6"/>
  <c r="E62" i="6"/>
  <c r="E85" i="6"/>
  <c r="E60" i="6"/>
  <c r="E86" i="6"/>
  <c r="E87" i="6"/>
  <c r="E88" i="6"/>
  <c r="E39" i="6"/>
  <c r="E37" i="6"/>
  <c r="E89" i="6"/>
  <c r="E90" i="6"/>
  <c r="E91" i="6"/>
  <c r="E92" i="6"/>
  <c r="E46" i="6"/>
  <c r="E43" i="6"/>
  <c r="E93" i="6"/>
  <c r="E41" i="6"/>
  <c r="E94" i="6"/>
  <c r="E44" i="6"/>
  <c r="E95" i="6"/>
  <c r="E96" i="6"/>
  <c r="E97" i="6"/>
  <c r="E98" i="6"/>
  <c r="E61" i="6"/>
  <c r="E49" i="6"/>
  <c r="E99" i="6"/>
  <c r="E66" i="6"/>
  <c r="E100" i="6"/>
  <c r="E101" i="6"/>
  <c r="E38" i="6"/>
  <c r="E55" i="6"/>
  <c r="E102" i="6"/>
  <c r="E103" i="6"/>
  <c r="E104" i="6"/>
  <c r="E27" i="6"/>
  <c r="E105" i="6"/>
  <c r="E106" i="6"/>
  <c r="E107" i="6"/>
  <c r="E108" i="6"/>
  <c r="E109" i="6"/>
  <c r="E110" i="6"/>
  <c r="E111" i="6"/>
  <c r="E34" i="6"/>
  <c r="E112" i="6"/>
  <c r="E113" i="6"/>
  <c r="E7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67" i="6"/>
  <c r="E131" i="6"/>
  <c r="E68" i="6"/>
  <c r="E132" i="6"/>
  <c r="E133" i="6"/>
  <c r="E69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50" i="6"/>
  <c r="E148" i="6"/>
  <c r="E149" i="6"/>
  <c r="E70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71" i="6"/>
  <c r="E23" i="6"/>
  <c r="E26" i="6"/>
  <c r="E72" i="6"/>
  <c r="E35" i="6"/>
  <c r="E18" i="6"/>
  <c r="E51" i="6"/>
  <c r="E7" i="6"/>
  <c r="E19" i="6"/>
  <c r="E16" i="6"/>
  <c r="E24" i="6"/>
  <c r="E8" i="6"/>
  <c r="E10" i="6"/>
  <c r="E9" i="6"/>
  <c r="E28" i="6"/>
  <c r="E21" i="6"/>
  <c r="E30" i="6"/>
  <c r="E12" i="6"/>
  <c r="E11" i="6"/>
  <c r="E31" i="6"/>
  <c r="E33" i="6"/>
  <c r="E13" i="6"/>
  <c r="E36" i="6"/>
  <c r="E15" i="6"/>
  <c r="E17" i="6"/>
  <c r="E29" i="6"/>
  <c r="E22" i="6"/>
  <c r="E32" i="6"/>
  <c r="E42" i="6"/>
  <c r="E20" i="6"/>
  <c r="E14" i="6"/>
  <c r="E45" i="6"/>
  <c r="E47" i="6"/>
  <c r="E48" i="6"/>
  <c r="E25" i="6"/>
  <c r="E40" i="6"/>
  <c r="E52" i="6"/>
  <c r="E53" i="6"/>
  <c r="E54" i="6"/>
  <c r="E56" i="6"/>
  <c r="E57" i="6"/>
  <c r="E59" i="6"/>
  <c r="E58" i="6"/>
  <c r="E74" i="6"/>
  <c r="E65" i="6"/>
  <c r="E75" i="6"/>
  <c r="E76" i="6"/>
  <c r="E77" i="6"/>
  <c r="E78" i="6"/>
  <c r="E79" i="6"/>
  <c r="E80" i="6"/>
  <c r="E6" i="6"/>
  <c r="C71" i="6"/>
  <c r="D71" i="6"/>
  <c r="F71" i="6"/>
  <c r="H71" i="6"/>
  <c r="I71" i="6"/>
  <c r="J71" i="6"/>
  <c r="L71" i="6"/>
  <c r="M71" i="6"/>
  <c r="N71" i="6"/>
  <c r="C23" i="6"/>
  <c r="D23" i="6"/>
  <c r="F23" i="6"/>
  <c r="H23" i="6"/>
  <c r="I23" i="6"/>
  <c r="J23" i="6"/>
  <c r="L23" i="6"/>
  <c r="M23" i="6"/>
  <c r="N23" i="6"/>
  <c r="D26" i="6"/>
  <c r="F26" i="6"/>
  <c r="H26" i="6"/>
  <c r="I26" i="6"/>
  <c r="J26" i="6"/>
  <c r="L26" i="6"/>
  <c r="M26" i="6"/>
  <c r="N26" i="6"/>
  <c r="D72" i="6"/>
  <c r="F72" i="6"/>
  <c r="H72" i="6"/>
  <c r="I72" i="6"/>
  <c r="J72" i="6"/>
  <c r="L72" i="6"/>
  <c r="M72" i="6"/>
  <c r="N72" i="6"/>
  <c r="D35" i="6"/>
  <c r="F35" i="6"/>
  <c r="H35" i="6"/>
  <c r="I35" i="6"/>
  <c r="J35" i="6"/>
  <c r="L35" i="6"/>
  <c r="M35" i="6"/>
  <c r="N35" i="6"/>
  <c r="D18" i="6"/>
  <c r="F18" i="6"/>
  <c r="H18" i="6"/>
  <c r="I18" i="6"/>
  <c r="J18" i="6"/>
  <c r="L18" i="6"/>
  <c r="M18" i="6"/>
  <c r="N18" i="6"/>
  <c r="D51" i="6"/>
  <c r="F51" i="6"/>
  <c r="H51" i="6"/>
  <c r="I51" i="6"/>
  <c r="J51" i="6"/>
  <c r="L51" i="6"/>
  <c r="M51" i="6"/>
  <c r="N51" i="6"/>
  <c r="C36" i="9"/>
  <c r="I36" i="9" s="1"/>
  <c r="C53" i="9"/>
  <c r="I53" i="9" s="1"/>
  <c r="C18" i="9"/>
  <c r="I18" i="9" s="1"/>
  <c r="C34" i="9"/>
  <c r="I34" i="9" s="1"/>
  <c r="C28" i="9"/>
  <c r="I28" i="9" s="1"/>
  <c r="C20" i="9"/>
  <c r="I20" i="9" s="1"/>
  <c r="C54" i="9"/>
  <c r="I54" i="9" s="1"/>
  <c r="C59" i="9"/>
  <c r="I59" i="9" s="1"/>
  <c r="C41" i="9"/>
  <c r="I41" i="9" s="1"/>
  <c r="C25" i="9"/>
  <c r="I25" i="9" s="1"/>
  <c r="C38" i="9"/>
  <c r="I38" i="9" s="1"/>
  <c r="C49" i="9"/>
  <c r="I49" i="9" s="1"/>
  <c r="C45" i="9"/>
  <c r="I45" i="9" s="1"/>
  <c r="C48" i="9"/>
  <c r="I48" i="9" s="1"/>
  <c r="C19" i="9"/>
  <c r="I19" i="9" s="1"/>
  <c r="C13" i="9"/>
  <c r="I13" i="9" s="1"/>
  <c r="C57" i="9"/>
  <c r="I57" i="9" s="1"/>
  <c r="C60" i="9"/>
  <c r="I60" i="9" s="1"/>
  <c r="C22" i="9"/>
  <c r="I22" i="9" s="1"/>
  <c r="C39" i="9"/>
  <c r="I39" i="9" s="1"/>
  <c r="C26" i="9"/>
  <c r="I26" i="9" s="1"/>
  <c r="C23" i="9"/>
  <c r="I23" i="9" s="1"/>
  <c r="C40" i="9"/>
  <c r="I40" i="9" s="1"/>
  <c r="C56" i="9"/>
  <c r="I56" i="9" s="1"/>
  <c r="C24" i="9"/>
  <c r="I24" i="9" s="1"/>
  <c r="C32" i="9"/>
  <c r="I32" i="9" s="1"/>
  <c r="C29" i="9"/>
  <c r="I29" i="9" s="1"/>
  <c r="C27" i="9"/>
  <c r="I27" i="9" s="1"/>
  <c r="C42" i="9"/>
  <c r="I42" i="9" s="1"/>
  <c r="C17" i="9"/>
  <c r="I17" i="9" s="1"/>
  <c r="C15" i="9"/>
  <c r="I15" i="9" s="1"/>
  <c r="C16" i="9"/>
  <c r="I16" i="9" s="1"/>
  <c r="C51" i="9"/>
  <c r="I51" i="9" s="1"/>
  <c r="C46" i="9"/>
  <c r="I46" i="9" s="1"/>
  <c r="C35" i="9"/>
  <c r="I35" i="9" s="1"/>
  <c r="C55" i="9"/>
  <c r="I55" i="9" s="1"/>
  <c r="C14" i="9"/>
  <c r="C43" i="9"/>
  <c r="I43" i="9" s="1"/>
  <c r="C47" i="9"/>
  <c r="I47" i="9" s="1"/>
  <c r="C44" i="9"/>
  <c r="I44" i="9" s="1"/>
  <c r="C52" i="9"/>
  <c r="I52" i="9" s="1"/>
  <c r="C31" i="9"/>
  <c r="I31" i="9" s="1"/>
  <c r="C37" i="9"/>
  <c r="I37" i="9" s="1"/>
  <c r="C33" i="9"/>
  <c r="I33" i="9" s="1"/>
  <c r="C58" i="9"/>
  <c r="I58" i="9" s="1"/>
  <c r="C21" i="9"/>
  <c r="I21" i="9" s="1"/>
  <c r="C30" i="9"/>
  <c r="I30" i="9" s="1"/>
  <c r="C71" i="9"/>
  <c r="C70" i="9"/>
  <c r="C72" i="9"/>
  <c r="C67" i="9"/>
  <c r="C68" i="9"/>
  <c r="C76" i="9"/>
  <c r="C75" i="9"/>
  <c r="C74" i="9"/>
  <c r="C69" i="9"/>
  <c r="C73" i="9"/>
  <c r="C50" i="9"/>
  <c r="I50" i="9" s="1"/>
  <c r="B36" i="9"/>
  <c r="B53" i="9"/>
  <c r="B18" i="9"/>
  <c r="B34" i="9"/>
  <c r="B28" i="9"/>
  <c r="B20" i="9"/>
  <c r="B54" i="9"/>
  <c r="B59" i="9"/>
  <c r="B41" i="9"/>
  <c r="B25" i="9"/>
  <c r="B38" i="9"/>
  <c r="B49" i="9"/>
  <c r="B45" i="9"/>
  <c r="B48" i="9"/>
  <c r="B19" i="9"/>
  <c r="B13" i="9"/>
  <c r="B57" i="9"/>
  <c r="B60" i="9"/>
  <c r="B22" i="9"/>
  <c r="B39" i="9"/>
  <c r="B26" i="9"/>
  <c r="B23" i="9"/>
  <c r="B40" i="9"/>
  <c r="B56" i="9"/>
  <c r="B24" i="9"/>
  <c r="B32" i="9"/>
  <c r="B29" i="9"/>
  <c r="B27" i="9"/>
  <c r="B42" i="9"/>
  <c r="B17" i="9"/>
  <c r="B15" i="9"/>
  <c r="B16" i="9"/>
  <c r="B51" i="9"/>
  <c r="B46" i="9"/>
  <c r="B35" i="9"/>
  <c r="B55" i="9"/>
  <c r="B14" i="9"/>
  <c r="B43" i="9"/>
  <c r="B47" i="9"/>
  <c r="B44" i="9"/>
  <c r="B52" i="9"/>
  <c r="B31" i="9"/>
  <c r="B37" i="9"/>
  <c r="B33" i="9"/>
  <c r="B58" i="9"/>
  <c r="B21" i="9"/>
  <c r="B30" i="9"/>
  <c r="B71" i="9"/>
  <c r="B70" i="9"/>
  <c r="B72" i="9"/>
  <c r="B67" i="9"/>
  <c r="B68" i="9"/>
  <c r="B76" i="9"/>
  <c r="B75" i="9"/>
  <c r="B74" i="9"/>
  <c r="B69" i="9"/>
  <c r="B73" i="9"/>
  <c r="B50" i="9"/>
  <c r="E188" i="6" l="1"/>
  <c r="C63" i="6" l="1"/>
  <c r="D63" i="6"/>
  <c r="H63" i="6"/>
  <c r="I63" i="6"/>
  <c r="J63" i="6"/>
  <c r="L63" i="6"/>
  <c r="M63" i="6"/>
  <c r="N63" i="6"/>
  <c r="C80" i="6"/>
  <c r="D80" i="6"/>
  <c r="H80" i="6"/>
  <c r="I80" i="6"/>
  <c r="J80" i="6"/>
  <c r="L80" i="6"/>
  <c r="M80" i="6"/>
  <c r="N80" i="6"/>
  <c r="C78" i="6"/>
  <c r="D78" i="6"/>
  <c r="H78" i="6"/>
  <c r="I78" i="6"/>
  <c r="J78" i="6"/>
  <c r="L78" i="6"/>
  <c r="M78" i="6"/>
  <c r="N78" i="6"/>
  <c r="C42" i="6"/>
  <c r="D42" i="6"/>
  <c r="H42" i="6"/>
  <c r="I42" i="6"/>
  <c r="J42" i="6"/>
  <c r="L42" i="6"/>
  <c r="M42" i="6"/>
  <c r="N42" i="6"/>
  <c r="D29" i="6"/>
  <c r="H29" i="6"/>
  <c r="I29" i="6"/>
  <c r="J29" i="6"/>
  <c r="L29" i="6"/>
  <c r="M29" i="6"/>
  <c r="N29" i="6"/>
  <c r="C28" i="6"/>
  <c r="D28" i="6"/>
  <c r="H28" i="6"/>
  <c r="I28" i="6"/>
  <c r="J28" i="6"/>
  <c r="L28" i="6"/>
  <c r="M28" i="6"/>
  <c r="N28" i="6"/>
  <c r="C8" i="6"/>
  <c r="D8" i="6"/>
  <c r="H8" i="6"/>
  <c r="I8" i="6"/>
  <c r="J8" i="6"/>
  <c r="L8" i="6"/>
  <c r="M8" i="6"/>
  <c r="N8" i="6"/>
  <c r="C64" i="6" l="1"/>
  <c r="D64" i="6"/>
  <c r="H64" i="6"/>
  <c r="I64" i="6"/>
  <c r="J64" i="6"/>
  <c r="L64" i="6"/>
  <c r="M64" i="6"/>
  <c r="N64" i="6"/>
  <c r="C84" i="6"/>
  <c r="D84" i="6"/>
  <c r="H79" i="6"/>
  <c r="I79" i="6"/>
  <c r="J79" i="6"/>
  <c r="L79" i="6"/>
  <c r="M79" i="6"/>
  <c r="N79" i="6"/>
  <c r="C65" i="6"/>
  <c r="D65" i="6"/>
  <c r="H77" i="6"/>
  <c r="I77" i="6"/>
  <c r="J77" i="6"/>
  <c r="L77" i="6"/>
  <c r="M77" i="6"/>
  <c r="N77" i="6"/>
  <c r="C81" i="6"/>
  <c r="D81" i="6"/>
  <c r="H76" i="6"/>
  <c r="I76" i="6"/>
  <c r="J76" i="6"/>
  <c r="L76" i="6"/>
  <c r="M76" i="6"/>
  <c r="N76" i="6"/>
  <c r="C74" i="6"/>
  <c r="D74" i="6"/>
  <c r="H75" i="6"/>
  <c r="I75" i="6"/>
  <c r="J75" i="6"/>
  <c r="L75" i="6"/>
  <c r="M75" i="6"/>
  <c r="N75" i="6"/>
  <c r="C82" i="6"/>
  <c r="D82" i="6"/>
  <c r="H65" i="6"/>
  <c r="I65" i="6"/>
  <c r="J65" i="6"/>
  <c r="L65" i="6"/>
  <c r="M65" i="6"/>
  <c r="N65" i="6"/>
  <c r="C14" i="6"/>
  <c r="D14" i="6"/>
  <c r="H14" i="6"/>
  <c r="I14" i="6"/>
  <c r="J14" i="6"/>
  <c r="L14" i="6"/>
  <c r="M14" i="6"/>
  <c r="N14" i="6"/>
  <c r="C83" i="6"/>
  <c r="D83" i="6"/>
  <c r="H74" i="6"/>
  <c r="I74" i="6"/>
  <c r="J74" i="6"/>
  <c r="L74" i="6"/>
  <c r="M74" i="6"/>
  <c r="N74" i="6"/>
  <c r="C12" i="6"/>
  <c r="D12" i="6"/>
  <c r="H12" i="6"/>
  <c r="I12" i="6"/>
  <c r="J12" i="6"/>
  <c r="L12" i="6"/>
  <c r="M12" i="6"/>
  <c r="N12" i="6"/>
  <c r="C85" i="6"/>
  <c r="D85" i="6"/>
  <c r="F85" i="6"/>
  <c r="H85" i="6"/>
  <c r="I85" i="6"/>
  <c r="J85" i="6"/>
  <c r="L85" i="6"/>
  <c r="M85" i="6"/>
  <c r="N85" i="6"/>
  <c r="N176" i="6"/>
  <c r="M176" i="6"/>
  <c r="L176" i="6"/>
  <c r="J176" i="6"/>
  <c r="I176" i="6"/>
  <c r="H176" i="6"/>
  <c r="H183" i="6"/>
  <c r="I183" i="6"/>
  <c r="J183" i="6"/>
  <c r="L183" i="6"/>
  <c r="M183" i="6"/>
  <c r="N183" i="6"/>
  <c r="D188" i="6"/>
  <c r="C188" i="6"/>
  <c r="H188" i="6"/>
  <c r="I188" i="6"/>
  <c r="J188" i="6"/>
  <c r="L188" i="6"/>
  <c r="M188" i="6"/>
  <c r="N188" i="6"/>
  <c r="H190" i="6"/>
  <c r="I190" i="6"/>
  <c r="J190" i="6"/>
  <c r="L190" i="6"/>
  <c r="M190" i="6"/>
  <c r="N190" i="6"/>
  <c r="H196" i="6"/>
  <c r="I196" i="6"/>
  <c r="J196" i="6"/>
  <c r="L196" i="6"/>
  <c r="M196" i="6"/>
  <c r="N196" i="6"/>
  <c r="F198" i="6"/>
  <c r="H7" i="6"/>
  <c r="I7" i="6"/>
  <c r="J7" i="6"/>
  <c r="L7" i="6"/>
  <c r="M7" i="6"/>
  <c r="N7" i="6"/>
  <c r="H86" i="6"/>
  <c r="I86" i="6"/>
  <c r="J86" i="6"/>
  <c r="L86" i="6"/>
  <c r="M86" i="6"/>
  <c r="N86" i="6"/>
  <c r="H6" i="6"/>
  <c r="I6" i="6"/>
  <c r="J6" i="6"/>
  <c r="L6" i="6"/>
  <c r="M6" i="6"/>
  <c r="N6" i="6"/>
  <c r="H24" i="6"/>
  <c r="I24" i="6"/>
  <c r="J24" i="6"/>
  <c r="L24" i="6"/>
  <c r="M24" i="6"/>
  <c r="N24" i="6"/>
  <c r="H87" i="6"/>
  <c r="I87" i="6"/>
  <c r="J87" i="6"/>
  <c r="L87" i="6"/>
  <c r="M87" i="6"/>
  <c r="N87" i="6"/>
  <c r="H88" i="6"/>
  <c r="I88" i="6"/>
  <c r="J88" i="6"/>
  <c r="L88" i="6"/>
  <c r="M88" i="6"/>
  <c r="N88" i="6"/>
  <c r="H10" i="6"/>
  <c r="I10" i="6"/>
  <c r="J10" i="6"/>
  <c r="L10" i="6"/>
  <c r="M10" i="6"/>
  <c r="N10" i="6"/>
  <c r="H39" i="6"/>
  <c r="I39" i="6"/>
  <c r="J39" i="6"/>
  <c r="L39" i="6"/>
  <c r="M39" i="6"/>
  <c r="N39" i="6"/>
  <c r="H9" i="6"/>
  <c r="I9" i="6"/>
  <c r="J9" i="6"/>
  <c r="L9" i="6"/>
  <c r="M9" i="6"/>
  <c r="N9" i="6"/>
  <c r="H16" i="6"/>
  <c r="I16" i="6"/>
  <c r="J16" i="6"/>
  <c r="L16" i="6"/>
  <c r="M16" i="6"/>
  <c r="N16" i="6"/>
  <c r="H20" i="6"/>
  <c r="I20" i="6"/>
  <c r="J20" i="6"/>
  <c r="L20" i="6"/>
  <c r="M20" i="6"/>
  <c r="N20" i="6"/>
  <c r="H37" i="6"/>
  <c r="I37" i="6"/>
  <c r="J37" i="6"/>
  <c r="L37" i="6"/>
  <c r="M37" i="6"/>
  <c r="N37" i="6"/>
  <c r="H17" i="6"/>
  <c r="I17" i="6"/>
  <c r="J17" i="6"/>
  <c r="L17" i="6"/>
  <c r="M17" i="6"/>
  <c r="N17" i="6"/>
  <c r="H15" i="6"/>
  <c r="I15" i="6"/>
  <c r="J15" i="6"/>
  <c r="L15" i="6"/>
  <c r="M15" i="6"/>
  <c r="N15" i="6"/>
  <c r="H32" i="6"/>
  <c r="I32" i="6"/>
  <c r="J32" i="6"/>
  <c r="L32" i="6"/>
  <c r="M32" i="6"/>
  <c r="N32" i="6"/>
  <c r="H48" i="6"/>
  <c r="I48" i="6"/>
  <c r="J48" i="6"/>
  <c r="L48" i="6"/>
  <c r="M48" i="6"/>
  <c r="N48" i="6"/>
  <c r="H40" i="6"/>
  <c r="I40" i="6"/>
  <c r="J40" i="6"/>
  <c r="L40" i="6"/>
  <c r="M40" i="6"/>
  <c r="N40" i="6"/>
  <c r="H62" i="6"/>
  <c r="I62" i="6"/>
  <c r="J62" i="6"/>
  <c r="L62" i="6"/>
  <c r="M62" i="6"/>
  <c r="N62" i="6"/>
  <c r="H53" i="6"/>
  <c r="I53" i="6"/>
  <c r="J53" i="6"/>
  <c r="L53" i="6"/>
  <c r="M53" i="6"/>
  <c r="N53" i="6"/>
  <c r="H58" i="6"/>
  <c r="I58" i="6"/>
  <c r="J58" i="6"/>
  <c r="L58" i="6"/>
  <c r="M58" i="6"/>
  <c r="N58" i="6"/>
  <c r="H56" i="6"/>
  <c r="I56" i="6"/>
  <c r="J56" i="6"/>
  <c r="L56" i="6"/>
  <c r="M56" i="6"/>
  <c r="N56" i="6"/>
  <c r="H89" i="6"/>
  <c r="I89" i="6"/>
  <c r="J89" i="6"/>
  <c r="L89" i="6"/>
  <c r="M89" i="6"/>
  <c r="N89" i="6"/>
  <c r="H25" i="6"/>
  <c r="I25" i="6"/>
  <c r="J25" i="6"/>
  <c r="L25" i="6"/>
  <c r="M25" i="6"/>
  <c r="N25" i="6"/>
  <c r="H90" i="6"/>
  <c r="I90" i="6"/>
  <c r="J90" i="6"/>
  <c r="L90" i="6"/>
  <c r="M90" i="6"/>
  <c r="N90" i="6"/>
  <c r="H11" i="6"/>
  <c r="I11" i="6"/>
  <c r="J11" i="6"/>
  <c r="L11" i="6"/>
  <c r="M11" i="6"/>
  <c r="N11" i="6"/>
  <c r="H13" i="6"/>
  <c r="I13" i="6"/>
  <c r="J13" i="6"/>
  <c r="L13" i="6"/>
  <c r="M13" i="6"/>
  <c r="N13" i="6"/>
  <c r="H59" i="6"/>
  <c r="I59" i="6"/>
  <c r="J59" i="6"/>
  <c r="L59" i="6"/>
  <c r="M59" i="6"/>
  <c r="N59" i="6"/>
  <c r="H31" i="6"/>
  <c r="I31" i="6"/>
  <c r="J31" i="6"/>
  <c r="L31" i="6"/>
  <c r="M31" i="6"/>
  <c r="N31" i="6"/>
  <c r="H91" i="6"/>
  <c r="I91" i="6"/>
  <c r="J91" i="6"/>
  <c r="L91" i="6"/>
  <c r="M91" i="6"/>
  <c r="N91" i="6"/>
  <c r="H92" i="6"/>
  <c r="I92" i="6"/>
  <c r="J92" i="6"/>
  <c r="L92" i="6"/>
  <c r="M92" i="6"/>
  <c r="N92" i="6"/>
  <c r="H46" i="6"/>
  <c r="I46" i="6"/>
  <c r="J46" i="6"/>
  <c r="L46" i="6"/>
  <c r="M46" i="6"/>
  <c r="N46" i="6"/>
  <c r="H33" i="6"/>
  <c r="I33" i="6"/>
  <c r="J33" i="6"/>
  <c r="L33" i="6"/>
  <c r="M33" i="6"/>
  <c r="N33" i="6"/>
  <c r="H19" i="6"/>
  <c r="I19" i="6"/>
  <c r="J19" i="6"/>
  <c r="L19" i="6"/>
  <c r="M19" i="6"/>
  <c r="N19" i="6"/>
  <c r="H22" i="6"/>
  <c r="I22" i="6"/>
  <c r="J22" i="6"/>
  <c r="L22" i="6"/>
  <c r="M22" i="6"/>
  <c r="N22" i="6"/>
  <c r="H30" i="6"/>
  <c r="I30" i="6"/>
  <c r="J30" i="6"/>
  <c r="L30" i="6"/>
  <c r="M30" i="6"/>
  <c r="N30" i="6"/>
  <c r="H43" i="6"/>
  <c r="I43" i="6"/>
  <c r="J43" i="6"/>
  <c r="L43" i="6"/>
  <c r="M43" i="6"/>
  <c r="N43" i="6"/>
  <c r="H93" i="6"/>
  <c r="I93" i="6"/>
  <c r="J93" i="6"/>
  <c r="L93" i="6"/>
  <c r="M93" i="6"/>
  <c r="N93" i="6"/>
  <c r="H41" i="6"/>
  <c r="I41" i="6"/>
  <c r="J41" i="6"/>
  <c r="L41" i="6"/>
  <c r="M41" i="6"/>
  <c r="N41" i="6"/>
  <c r="H47" i="6"/>
  <c r="I47" i="6"/>
  <c r="J47" i="6"/>
  <c r="L47" i="6"/>
  <c r="M47" i="6"/>
  <c r="N47" i="6"/>
  <c r="H94" i="6"/>
  <c r="I94" i="6"/>
  <c r="J94" i="6"/>
  <c r="L94" i="6"/>
  <c r="M94" i="6"/>
  <c r="N94" i="6"/>
  <c r="H44" i="6"/>
  <c r="I44" i="6"/>
  <c r="J44" i="6"/>
  <c r="L44" i="6"/>
  <c r="M44" i="6"/>
  <c r="N44" i="6"/>
  <c r="H95" i="6"/>
  <c r="I95" i="6"/>
  <c r="J95" i="6"/>
  <c r="L95" i="6"/>
  <c r="M95" i="6"/>
  <c r="N95" i="6"/>
  <c r="H96" i="6"/>
  <c r="I96" i="6"/>
  <c r="J96" i="6"/>
  <c r="L96" i="6"/>
  <c r="M96" i="6"/>
  <c r="N96" i="6"/>
  <c r="H97" i="6"/>
  <c r="I97" i="6"/>
  <c r="J97" i="6"/>
  <c r="L97" i="6"/>
  <c r="M97" i="6"/>
  <c r="N97" i="6"/>
  <c r="H98" i="6"/>
  <c r="I98" i="6"/>
  <c r="J98" i="6"/>
  <c r="L98" i="6"/>
  <c r="M98" i="6"/>
  <c r="N98" i="6"/>
  <c r="H61" i="6"/>
  <c r="I61" i="6"/>
  <c r="J61" i="6"/>
  <c r="L61" i="6"/>
  <c r="M61" i="6"/>
  <c r="N61" i="6"/>
  <c r="H60" i="6"/>
  <c r="I60" i="6"/>
  <c r="J60" i="6"/>
  <c r="L60" i="6"/>
  <c r="M60" i="6"/>
  <c r="N60" i="6"/>
  <c r="H21" i="6"/>
  <c r="I21" i="6"/>
  <c r="J21" i="6"/>
  <c r="L21" i="6"/>
  <c r="M21" i="6"/>
  <c r="N21" i="6"/>
  <c r="H49" i="6"/>
  <c r="I49" i="6"/>
  <c r="J49" i="6"/>
  <c r="L49" i="6"/>
  <c r="M49" i="6"/>
  <c r="N49" i="6"/>
  <c r="H99" i="6"/>
  <c r="I99" i="6"/>
  <c r="J99" i="6"/>
  <c r="L99" i="6"/>
  <c r="M99" i="6"/>
  <c r="N99" i="6"/>
  <c r="H36" i="6"/>
  <c r="I36" i="6"/>
  <c r="J36" i="6"/>
  <c r="L36" i="6"/>
  <c r="M36" i="6"/>
  <c r="N36" i="6"/>
  <c r="H66" i="6"/>
  <c r="I66" i="6"/>
  <c r="J66" i="6"/>
  <c r="L66" i="6"/>
  <c r="M66" i="6"/>
  <c r="N66" i="6"/>
  <c r="H100" i="6"/>
  <c r="I100" i="6"/>
  <c r="J100" i="6"/>
  <c r="L100" i="6"/>
  <c r="M100" i="6"/>
  <c r="N100" i="6"/>
  <c r="H101" i="6"/>
  <c r="I101" i="6"/>
  <c r="J101" i="6"/>
  <c r="L101" i="6"/>
  <c r="M101" i="6"/>
  <c r="N101" i="6"/>
  <c r="H38" i="6"/>
  <c r="I38" i="6"/>
  <c r="J38" i="6"/>
  <c r="L38" i="6"/>
  <c r="M38" i="6"/>
  <c r="N38" i="6"/>
  <c r="H55" i="6"/>
  <c r="I55" i="6"/>
  <c r="J55" i="6"/>
  <c r="L55" i="6"/>
  <c r="M55" i="6"/>
  <c r="N55" i="6"/>
  <c r="H102" i="6"/>
  <c r="I102" i="6"/>
  <c r="J102" i="6"/>
  <c r="L102" i="6"/>
  <c r="M102" i="6"/>
  <c r="N102" i="6"/>
  <c r="H103" i="6"/>
  <c r="I103" i="6"/>
  <c r="J103" i="6"/>
  <c r="L103" i="6"/>
  <c r="M103" i="6"/>
  <c r="N103" i="6"/>
  <c r="H104" i="6"/>
  <c r="I104" i="6"/>
  <c r="J104" i="6"/>
  <c r="L104" i="6"/>
  <c r="M104" i="6"/>
  <c r="N104" i="6"/>
  <c r="H27" i="6"/>
  <c r="I27" i="6"/>
  <c r="J27" i="6"/>
  <c r="L27" i="6"/>
  <c r="M27" i="6"/>
  <c r="N27" i="6"/>
  <c r="H105" i="6"/>
  <c r="I105" i="6"/>
  <c r="J105" i="6"/>
  <c r="L105" i="6"/>
  <c r="M105" i="6"/>
  <c r="N105" i="6"/>
  <c r="H106" i="6"/>
  <c r="I106" i="6"/>
  <c r="J106" i="6"/>
  <c r="L106" i="6"/>
  <c r="M106" i="6"/>
  <c r="N106" i="6"/>
  <c r="H107" i="6"/>
  <c r="I107" i="6"/>
  <c r="J107" i="6"/>
  <c r="L107" i="6"/>
  <c r="M107" i="6"/>
  <c r="N107" i="6"/>
  <c r="H108" i="6"/>
  <c r="I108" i="6"/>
  <c r="J108" i="6"/>
  <c r="L108" i="6"/>
  <c r="M108" i="6"/>
  <c r="N108" i="6"/>
  <c r="H109" i="6"/>
  <c r="I109" i="6"/>
  <c r="J109" i="6"/>
  <c r="L109" i="6"/>
  <c r="M109" i="6"/>
  <c r="N109" i="6"/>
  <c r="H110" i="6"/>
  <c r="I110" i="6"/>
  <c r="J110" i="6"/>
  <c r="L110" i="6"/>
  <c r="M110" i="6"/>
  <c r="N110" i="6"/>
  <c r="H111" i="6"/>
  <c r="I111" i="6"/>
  <c r="J111" i="6"/>
  <c r="L111" i="6"/>
  <c r="M111" i="6"/>
  <c r="N111" i="6"/>
  <c r="H34" i="6"/>
  <c r="I34" i="6"/>
  <c r="J34" i="6"/>
  <c r="L34" i="6"/>
  <c r="M34" i="6"/>
  <c r="N34" i="6"/>
  <c r="H112" i="6"/>
  <c r="I112" i="6"/>
  <c r="J112" i="6"/>
  <c r="L112" i="6"/>
  <c r="M112" i="6"/>
  <c r="N112" i="6"/>
  <c r="H52" i="6"/>
  <c r="I52" i="6"/>
  <c r="J52" i="6"/>
  <c r="L52" i="6"/>
  <c r="M52" i="6"/>
  <c r="N52" i="6"/>
  <c r="H54" i="6"/>
  <c r="I54" i="6"/>
  <c r="J54" i="6"/>
  <c r="L54" i="6"/>
  <c r="M54" i="6"/>
  <c r="N54" i="6"/>
  <c r="H113" i="6"/>
  <c r="I113" i="6"/>
  <c r="J113" i="6"/>
  <c r="L113" i="6"/>
  <c r="M113" i="6"/>
  <c r="N113" i="6"/>
  <c r="H57" i="6"/>
  <c r="I57" i="6"/>
  <c r="J57" i="6"/>
  <c r="L57" i="6"/>
  <c r="M57" i="6"/>
  <c r="N57" i="6"/>
  <c r="H73" i="6"/>
  <c r="I73" i="6"/>
  <c r="J73" i="6"/>
  <c r="L73" i="6"/>
  <c r="M73" i="6"/>
  <c r="N73" i="6"/>
  <c r="H114" i="6"/>
  <c r="I114" i="6"/>
  <c r="J114" i="6"/>
  <c r="L114" i="6"/>
  <c r="M114" i="6"/>
  <c r="N114" i="6"/>
  <c r="H81" i="6"/>
  <c r="I81" i="6"/>
  <c r="J81" i="6"/>
  <c r="L81" i="6"/>
  <c r="M81" i="6"/>
  <c r="N81" i="6"/>
  <c r="H115" i="6"/>
  <c r="I115" i="6"/>
  <c r="J115" i="6"/>
  <c r="L115" i="6"/>
  <c r="M115" i="6"/>
  <c r="N115" i="6"/>
  <c r="H116" i="6"/>
  <c r="I116" i="6"/>
  <c r="J116" i="6"/>
  <c r="L116" i="6"/>
  <c r="M116" i="6"/>
  <c r="N116" i="6"/>
  <c r="H117" i="6"/>
  <c r="I117" i="6"/>
  <c r="J117" i="6"/>
  <c r="L117" i="6"/>
  <c r="M117" i="6"/>
  <c r="N117" i="6"/>
  <c r="H118" i="6"/>
  <c r="I118" i="6"/>
  <c r="J118" i="6"/>
  <c r="L118" i="6"/>
  <c r="M118" i="6"/>
  <c r="N118" i="6"/>
  <c r="H119" i="6"/>
  <c r="I119" i="6"/>
  <c r="J119" i="6"/>
  <c r="L119" i="6"/>
  <c r="M119" i="6"/>
  <c r="N119" i="6"/>
  <c r="H120" i="6"/>
  <c r="I120" i="6"/>
  <c r="J120" i="6"/>
  <c r="L120" i="6"/>
  <c r="M120" i="6"/>
  <c r="N120" i="6"/>
  <c r="H82" i="6"/>
  <c r="I82" i="6"/>
  <c r="J82" i="6"/>
  <c r="L82" i="6"/>
  <c r="M82" i="6"/>
  <c r="N82" i="6"/>
  <c r="H121" i="6"/>
  <c r="I121" i="6"/>
  <c r="J121" i="6"/>
  <c r="L121" i="6"/>
  <c r="M121" i="6"/>
  <c r="N121" i="6"/>
  <c r="H122" i="6"/>
  <c r="I122" i="6"/>
  <c r="J122" i="6"/>
  <c r="L122" i="6"/>
  <c r="M122" i="6"/>
  <c r="N122" i="6"/>
  <c r="H123" i="6"/>
  <c r="I123" i="6"/>
  <c r="J123" i="6"/>
  <c r="L123" i="6"/>
  <c r="M123" i="6"/>
  <c r="N123" i="6"/>
  <c r="H83" i="6"/>
  <c r="I83" i="6"/>
  <c r="J83" i="6"/>
  <c r="L83" i="6"/>
  <c r="M83" i="6"/>
  <c r="N83" i="6"/>
  <c r="H124" i="6"/>
  <c r="I124" i="6"/>
  <c r="J124" i="6"/>
  <c r="L124" i="6"/>
  <c r="M124" i="6"/>
  <c r="N124" i="6"/>
  <c r="H125" i="6"/>
  <c r="I125" i="6"/>
  <c r="J125" i="6"/>
  <c r="L125" i="6"/>
  <c r="M125" i="6"/>
  <c r="N125" i="6"/>
  <c r="H126" i="6"/>
  <c r="I126" i="6"/>
  <c r="J126" i="6"/>
  <c r="L126" i="6"/>
  <c r="M126" i="6"/>
  <c r="N126" i="6"/>
  <c r="H127" i="6"/>
  <c r="I127" i="6"/>
  <c r="J127" i="6"/>
  <c r="L127" i="6"/>
  <c r="M127" i="6"/>
  <c r="N127" i="6"/>
  <c r="H84" i="6"/>
  <c r="I84" i="6"/>
  <c r="J84" i="6"/>
  <c r="L84" i="6"/>
  <c r="M84" i="6"/>
  <c r="N84" i="6"/>
  <c r="H128" i="6"/>
  <c r="I128" i="6"/>
  <c r="J128" i="6"/>
  <c r="L128" i="6"/>
  <c r="M128" i="6"/>
  <c r="N128" i="6"/>
  <c r="H129" i="6"/>
  <c r="I129" i="6"/>
  <c r="J129" i="6"/>
  <c r="L129" i="6"/>
  <c r="M129" i="6"/>
  <c r="N129" i="6"/>
  <c r="H130" i="6"/>
  <c r="I130" i="6"/>
  <c r="J130" i="6"/>
  <c r="L130" i="6"/>
  <c r="M130" i="6"/>
  <c r="N130" i="6"/>
  <c r="H67" i="6"/>
  <c r="I67" i="6"/>
  <c r="J67" i="6"/>
  <c r="L67" i="6"/>
  <c r="M67" i="6"/>
  <c r="N67" i="6"/>
  <c r="H131" i="6"/>
  <c r="I131" i="6"/>
  <c r="J131" i="6"/>
  <c r="L131" i="6"/>
  <c r="M131" i="6"/>
  <c r="N131" i="6"/>
  <c r="H68" i="6"/>
  <c r="I68" i="6"/>
  <c r="J68" i="6"/>
  <c r="L68" i="6"/>
  <c r="M68" i="6"/>
  <c r="N68" i="6"/>
  <c r="H132" i="6"/>
  <c r="I132" i="6"/>
  <c r="J132" i="6"/>
  <c r="L132" i="6"/>
  <c r="M132" i="6"/>
  <c r="N132" i="6"/>
  <c r="H133" i="6"/>
  <c r="I133" i="6"/>
  <c r="J133" i="6"/>
  <c r="L133" i="6"/>
  <c r="M133" i="6"/>
  <c r="N133" i="6"/>
  <c r="H69" i="6"/>
  <c r="I69" i="6"/>
  <c r="J69" i="6"/>
  <c r="L69" i="6"/>
  <c r="M69" i="6"/>
  <c r="N69" i="6"/>
  <c r="H134" i="6"/>
  <c r="I134" i="6"/>
  <c r="J134" i="6"/>
  <c r="L134" i="6"/>
  <c r="M134" i="6"/>
  <c r="N134" i="6"/>
  <c r="H135" i="6"/>
  <c r="I135" i="6"/>
  <c r="J135" i="6"/>
  <c r="L135" i="6"/>
  <c r="M135" i="6"/>
  <c r="N135" i="6"/>
  <c r="H136" i="6"/>
  <c r="I136" i="6"/>
  <c r="J136" i="6"/>
  <c r="L136" i="6"/>
  <c r="M136" i="6"/>
  <c r="N136" i="6"/>
  <c r="H137" i="6"/>
  <c r="I137" i="6"/>
  <c r="J137" i="6"/>
  <c r="L137" i="6"/>
  <c r="M137" i="6"/>
  <c r="N137" i="6"/>
  <c r="H138" i="6"/>
  <c r="I138" i="6"/>
  <c r="J138" i="6"/>
  <c r="L138" i="6"/>
  <c r="M138" i="6"/>
  <c r="N138" i="6"/>
  <c r="H139" i="6"/>
  <c r="I139" i="6"/>
  <c r="J139" i="6"/>
  <c r="L139" i="6"/>
  <c r="M139" i="6"/>
  <c r="N139" i="6"/>
  <c r="H140" i="6"/>
  <c r="I140" i="6"/>
  <c r="J140" i="6"/>
  <c r="L140" i="6"/>
  <c r="M140" i="6"/>
  <c r="N140" i="6"/>
  <c r="H141" i="6"/>
  <c r="I141" i="6"/>
  <c r="J141" i="6"/>
  <c r="L141" i="6"/>
  <c r="M141" i="6"/>
  <c r="N141" i="6"/>
  <c r="H142" i="6"/>
  <c r="I142" i="6"/>
  <c r="J142" i="6"/>
  <c r="L142" i="6"/>
  <c r="M142" i="6"/>
  <c r="N142" i="6"/>
  <c r="H143" i="6"/>
  <c r="I143" i="6"/>
  <c r="J143" i="6"/>
  <c r="L143" i="6"/>
  <c r="M143" i="6"/>
  <c r="N143" i="6"/>
  <c r="H144" i="6"/>
  <c r="I144" i="6"/>
  <c r="J144" i="6"/>
  <c r="L144" i="6"/>
  <c r="M144" i="6"/>
  <c r="N144" i="6"/>
  <c r="H145" i="6"/>
  <c r="I145" i="6"/>
  <c r="J145" i="6"/>
  <c r="L145" i="6"/>
  <c r="M145" i="6"/>
  <c r="N145" i="6"/>
  <c r="H146" i="6"/>
  <c r="I146" i="6"/>
  <c r="J146" i="6"/>
  <c r="L146" i="6"/>
  <c r="M146" i="6"/>
  <c r="N146" i="6"/>
  <c r="H147" i="6"/>
  <c r="I147" i="6"/>
  <c r="J147" i="6"/>
  <c r="L147" i="6"/>
  <c r="M147" i="6"/>
  <c r="N147" i="6"/>
  <c r="H50" i="6"/>
  <c r="I50" i="6"/>
  <c r="J50" i="6"/>
  <c r="L50" i="6"/>
  <c r="M50" i="6"/>
  <c r="N50" i="6"/>
  <c r="H148" i="6"/>
  <c r="I148" i="6"/>
  <c r="J148" i="6"/>
  <c r="L148" i="6"/>
  <c r="M148" i="6"/>
  <c r="N148" i="6"/>
  <c r="H149" i="6"/>
  <c r="I149" i="6"/>
  <c r="J149" i="6"/>
  <c r="L149" i="6"/>
  <c r="M149" i="6"/>
  <c r="N149" i="6"/>
  <c r="H70" i="6"/>
  <c r="I70" i="6"/>
  <c r="J70" i="6"/>
  <c r="L70" i="6"/>
  <c r="M70" i="6"/>
  <c r="N70" i="6"/>
  <c r="H150" i="6"/>
  <c r="I150" i="6"/>
  <c r="J150" i="6"/>
  <c r="L150" i="6"/>
  <c r="M150" i="6"/>
  <c r="N150" i="6"/>
  <c r="H151" i="6"/>
  <c r="I151" i="6"/>
  <c r="J151" i="6"/>
  <c r="L151" i="6"/>
  <c r="M151" i="6"/>
  <c r="N151" i="6"/>
  <c r="H152" i="6"/>
  <c r="I152" i="6"/>
  <c r="J152" i="6"/>
  <c r="L152" i="6"/>
  <c r="M152" i="6"/>
  <c r="N152" i="6"/>
  <c r="H153" i="6"/>
  <c r="I153" i="6"/>
  <c r="J153" i="6"/>
  <c r="L153" i="6"/>
  <c r="M153" i="6"/>
  <c r="N153" i="6"/>
  <c r="H154" i="6"/>
  <c r="I154" i="6"/>
  <c r="J154" i="6"/>
  <c r="L154" i="6"/>
  <c r="M154" i="6"/>
  <c r="N154" i="6"/>
  <c r="H155" i="6"/>
  <c r="I155" i="6"/>
  <c r="J155" i="6"/>
  <c r="L155" i="6"/>
  <c r="M155" i="6"/>
  <c r="N155" i="6"/>
  <c r="H156" i="6"/>
  <c r="I156" i="6"/>
  <c r="J156" i="6"/>
  <c r="L156" i="6"/>
  <c r="M156" i="6"/>
  <c r="N156" i="6"/>
  <c r="H157" i="6"/>
  <c r="I157" i="6"/>
  <c r="J157" i="6"/>
  <c r="L157" i="6"/>
  <c r="M157" i="6"/>
  <c r="N157" i="6"/>
  <c r="H158" i="6"/>
  <c r="I158" i="6"/>
  <c r="J158" i="6"/>
  <c r="L158" i="6"/>
  <c r="M158" i="6"/>
  <c r="N158" i="6"/>
  <c r="H159" i="6"/>
  <c r="I159" i="6"/>
  <c r="J159" i="6"/>
  <c r="L159" i="6"/>
  <c r="M159" i="6"/>
  <c r="N159" i="6"/>
  <c r="H160" i="6"/>
  <c r="I160" i="6"/>
  <c r="J160" i="6"/>
  <c r="L160" i="6"/>
  <c r="M160" i="6"/>
  <c r="N160" i="6"/>
  <c r="H161" i="6"/>
  <c r="I161" i="6"/>
  <c r="J161" i="6"/>
  <c r="L161" i="6"/>
  <c r="M161" i="6"/>
  <c r="N161" i="6"/>
  <c r="H162" i="6"/>
  <c r="I162" i="6"/>
  <c r="J162" i="6"/>
  <c r="L162" i="6"/>
  <c r="M162" i="6"/>
  <c r="N162" i="6"/>
  <c r="H163" i="6"/>
  <c r="I163" i="6"/>
  <c r="J163" i="6"/>
  <c r="L163" i="6"/>
  <c r="M163" i="6"/>
  <c r="N163" i="6"/>
  <c r="H164" i="6"/>
  <c r="I164" i="6"/>
  <c r="J164" i="6"/>
  <c r="L164" i="6"/>
  <c r="M164" i="6"/>
  <c r="N164" i="6"/>
  <c r="H165" i="6"/>
  <c r="I165" i="6"/>
  <c r="J165" i="6"/>
  <c r="L165" i="6"/>
  <c r="M165" i="6"/>
  <c r="N165" i="6"/>
  <c r="H166" i="6"/>
  <c r="I166" i="6"/>
  <c r="J166" i="6"/>
  <c r="L166" i="6"/>
  <c r="M166" i="6"/>
  <c r="N166" i="6"/>
  <c r="H167" i="6"/>
  <c r="I167" i="6"/>
  <c r="J167" i="6"/>
  <c r="L167" i="6"/>
  <c r="M167" i="6"/>
  <c r="N167" i="6"/>
  <c r="H168" i="6"/>
  <c r="I168" i="6"/>
  <c r="J168" i="6"/>
  <c r="L168" i="6"/>
  <c r="M168" i="6"/>
  <c r="N168" i="6"/>
  <c r="H169" i="6"/>
  <c r="I169" i="6"/>
  <c r="J169" i="6"/>
  <c r="L169" i="6"/>
  <c r="M169" i="6"/>
  <c r="N169" i="6"/>
  <c r="H170" i="6"/>
  <c r="I170" i="6"/>
  <c r="J170" i="6"/>
  <c r="L170" i="6"/>
  <c r="M170" i="6"/>
  <c r="N170" i="6"/>
  <c r="H45" i="6"/>
  <c r="I45" i="6"/>
  <c r="J45" i="6"/>
  <c r="L45" i="6"/>
  <c r="M45" i="6"/>
  <c r="N45" i="6"/>
  <c r="F44" i="6"/>
  <c r="F95" i="6"/>
  <c r="F96" i="6"/>
  <c r="F97" i="6"/>
  <c r="F98" i="6"/>
  <c r="F61" i="6"/>
  <c r="F60" i="6"/>
  <c r="F49" i="6"/>
  <c r="F99" i="6"/>
  <c r="F66" i="6"/>
  <c r="F100" i="6"/>
  <c r="F101" i="6"/>
  <c r="F38" i="6"/>
  <c r="F55" i="6"/>
  <c r="F102" i="6"/>
  <c r="F103" i="6"/>
  <c r="F104" i="6"/>
  <c r="F27" i="6"/>
  <c r="F105" i="6"/>
  <c r="F106" i="6"/>
  <c r="F107" i="6"/>
  <c r="F108" i="6"/>
  <c r="F109" i="6"/>
  <c r="F110" i="6"/>
  <c r="F111" i="6"/>
  <c r="F34" i="6"/>
  <c r="F112" i="6"/>
  <c r="F113" i="6"/>
  <c r="F7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67" i="6"/>
  <c r="F131" i="6"/>
  <c r="F68" i="6"/>
  <c r="F132" i="6"/>
  <c r="F133" i="6"/>
  <c r="F69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70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87" i="6"/>
  <c r="F88" i="6"/>
  <c r="F39" i="6"/>
  <c r="F37" i="6"/>
  <c r="F89" i="6"/>
  <c r="F90" i="6"/>
  <c r="F91" i="6"/>
  <c r="F92" i="6"/>
  <c r="F46" i="6"/>
  <c r="F43" i="6"/>
  <c r="F93" i="6"/>
  <c r="F41" i="6"/>
  <c r="F94" i="6"/>
  <c r="F86" i="6"/>
  <c r="N203" i="6"/>
  <c r="M203" i="6"/>
  <c r="L203" i="6"/>
  <c r="J203" i="6"/>
  <c r="I203" i="6"/>
  <c r="H203" i="6"/>
  <c r="G203" i="6"/>
  <c r="F203" i="6"/>
  <c r="M64" i="5"/>
  <c r="N64" i="5"/>
  <c r="O64" i="5"/>
  <c r="R64" i="5"/>
  <c r="B25" i="5"/>
  <c r="C25" i="5"/>
  <c r="I25" i="5" s="1"/>
  <c r="J25" i="5" s="1"/>
  <c r="P64" i="5" l="1"/>
  <c r="F80" i="6" s="1"/>
  <c r="R80" i="6" s="1"/>
  <c r="S80" i="6" s="1"/>
  <c r="R198" i="6"/>
  <c r="S198" i="6" s="1"/>
  <c r="P198" i="6"/>
  <c r="P90" i="6"/>
  <c r="P89" i="6"/>
  <c r="P94" i="6"/>
  <c r="P99" i="6"/>
  <c r="P110" i="6"/>
  <c r="P103" i="6"/>
  <c r="P109" i="6"/>
  <c r="P102" i="6"/>
  <c r="P108" i="6"/>
  <c r="P92" i="6"/>
  <c r="P113" i="6"/>
  <c r="P106" i="6"/>
  <c r="P101" i="6"/>
  <c r="P95" i="6"/>
  <c r="P107" i="6"/>
  <c r="P88" i="6"/>
  <c r="P130" i="6"/>
  <c r="P118" i="6"/>
  <c r="P112" i="6"/>
  <c r="P105" i="6"/>
  <c r="P100" i="6"/>
  <c r="P98" i="6"/>
  <c r="P97" i="6"/>
  <c r="P114" i="6"/>
  <c r="P111" i="6"/>
  <c r="P104" i="6"/>
  <c r="P96" i="6"/>
  <c r="P93" i="6"/>
  <c r="P91" i="6"/>
  <c r="P121" i="6"/>
  <c r="P127" i="6"/>
  <c r="P126" i="6"/>
  <c r="P137" i="6"/>
  <c r="P125" i="6"/>
  <c r="P120" i="6"/>
  <c r="P136" i="6"/>
  <c r="P124" i="6"/>
  <c r="P119" i="6"/>
  <c r="P133" i="6"/>
  <c r="P132" i="6"/>
  <c r="P131" i="6"/>
  <c r="P129" i="6"/>
  <c r="P123" i="6"/>
  <c r="P117" i="6"/>
  <c r="P128" i="6"/>
  <c r="P122" i="6"/>
  <c r="P116" i="6"/>
  <c r="P115" i="6"/>
  <c r="P85" i="6"/>
  <c r="R85" i="6"/>
  <c r="S85" i="6" s="1"/>
  <c r="P135" i="6"/>
  <c r="P134" i="6"/>
  <c r="P143" i="6"/>
  <c r="P142" i="6"/>
  <c r="P140" i="6"/>
  <c r="P139" i="6"/>
  <c r="P138" i="6"/>
  <c r="P144" i="6"/>
  <c r="P141" i="6"/>
  <c r="P149" i="6"/>
  <c r="P87" i="6"/>
  <c r="P147" i="6"/>
  <c r="P148" i="6"/>
  <c r="P146" i="6"/>
  <c r="P145" i="6"/>
  <c r="P86" i="6"/>
  <c r="P169" i="6"/>
  <c r="P161" i="6"/>
  <c r="P153" i="6"/>
  <c r="P151" i="6"/>
  <c r="P150" i="6"/>
  <c r="P160" i="6"/>
  <c r="P167" i="6"/>
  <c r="P159" i="6"/>
  <c r="P166" i="6"/>
  <c r="P158" i="6"/>
  <c r="P165" i="6"/>
  <c r="P157" i="6"/>
  <c r="P164" i="6"/>
  <c r="P156" i="6"/>
  <c r="P163" i="6"/>
  <c r="P155" i="6"/>
  <c r="P170" i="6"/>
  <c r="P162" i="6"/>
  <c r="P154" i="6"/>
  <c r="P168" i="6"/>
  <c r="P152" i="6"/>
  <c r="O74" i="5"/>
  <c r="O75" i="5"/>
  <c r="O76" i="5"/>
  <c r="O77" i="5"/>
  <c r="O78" i="5"/>
  <c r="O79" i="5"/>
  <c r="O80" i="5"/>
  <c r="O73" i="5"/>
  <c r="R82" i="5"/>
  <c r="N82" i="5"/>
  <c r="M82" i="5"/>
  <c r="R81" i="5"/>
  <c r="N81" i="5"/>
  <c r="M81" i="5"/>
  <c r="R80" i="5"/>
  <c r="N80" i="5"/>
  <c r="M80" i="5"/>
  <c r="R79" i="5"/>
  <c r="N79" i="5"/>
  <c r="M79" i="5"/>
  <c r="R78" i="5"/>
  <c r="N78" i="5"/>
  <c r="M78" i="5"/>
  <c r="R77" i="5"/>
  <c r="N77" i="5"/>
  <c r="M77" i="5"/>
  <c r="R76" i="5"/>
  <c r="N76" i="5"/>
  <c r="M76" i="5"/>
  <c r="R75" i="5"/>
  <c r="N75" i="5"/>
  <c r="M75" i="5"/>
  <c r="R74" i="5"/>
  <c r="N74" i="5"/>
  <c r="M74" i="5"/>
  <c r="R73" i="5"/>
  <c r="N73" i="5"/>
  <c r="M73" i="5"/>
  <c r="M48" i="5"/>
  <c r="N48" i="5"/>
  <c r="O48" i="5"/>
  <c r="R48" i="5"/>
  <c r="M49" i="5"/>
  <c r="N49" i="5"/>
  <c r="O49" i="5"/>
  <c r="R49" i="5"/>
  <c r="M50" i="5"/>
  <c r="N50" i="5"/>
  <c r="O50" i="5"/>
  <c r="R50" i="5"/>
  <c r="M51" i="5"/>
  <c r="N51" i="5"/>
  <c r="O51" i="5"/>
  <c r="R51" i="5"/>
  <c r="M52" i="5"/>
  <c r="N52" i="5"/>
  <c r="O52" i="5"/>
  <c r="R52" i="5"/>
  <c r="M53" i="5"/>
  <c r="N53" i="5"/>
  <c r="O53" i="5"/>
  <c r="R53" i="5"/>
  <c r="M54" i="5"/>
  <c r="N54" i="5"/>
  <c r="O54" i="5"/>
  <c r="R54" i="5"/>
  <c r="M55" i="5"/>
  <c r="N55" i="5"/>
  <c r="O55" i="5"/>
  <c r="R55" i="5"/>
  <c r="M56" i="5"/>
  <c r="N56" i="5"/>
  <c r="O56" i="5"/>
  <c r="R56" i="5"/>
  <c r="M57" i="5"/>
  <c r="N57" i="5"/>
  <c r="O57" i="5"/>
  <c r="R57" i="5"/>
  <c r="M58" i="5"/>
  <c r="N58" i="5"/>
  <c r="O58" i="5"/>
  <c r="R58" i="5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M63" i="5"/>
  <c r="N63" i="5"/>
  <c r="O63" i="5"/>
  <c r="R63" i="5"/>
  <c r="C79" i="5"/>
  <c r="I79" i="5" s="1"/>
  <c r="J79" i="5" s="1"/>
  <c r="C77" i="5"/>
  <c r="I77" i="5" s="1"/>
  <c r="J77" i="5" s="1"/>
  <c r="C81" i="5"/>
  <c r="I81" i="5" s="1"/>
  <c r="J81" i="5" s="1"/>
  <c r="C82" i="5"/>
  <c r="I82" i="5" s="1"/>
  <c r="J82" i="5" s="1"/>
  <c r="C74" i="5"/>
  <c r="I74" i="5" s="1"/>
  <c r="J74" i="5" s="1"/>
  <c r="C75" i="5"/>
  <c r="I75" i="5" s="1"/>
  <c r="J75" i="5" s="1"/>
  <c r="C85" i="5"/>
  <c r="C80" i="5"/>
  <c r="I80" i="5" s="1"/>
  <c r="J80" i="5" s="1"/>
  <c r="C73" i="5"/>
  <c r="I73" i="5" s="1"/>
  <c r="J73" i="5" s="1"/>
  <c r="C83" i="5"/>
  <c r="I83" i="5" s="1"/>
  <c r="J83" i="5" s="1"/>
  <c r="C76" i="5"/>
  <c r="I76" i="5" s="1"/>
  <c r="J76" i="5" s="1"/>
  <c r="B79" i="5"/>
  <c r="B77" i="5"/>
  <c r="B81" i="5"/>
  <c r="B82" i="5"/>
  <c r="B74" i="5"/>
  <c r="B75" i="5"/>
  <c r="B85" i="5"/>
  <c r="B80" i="5"/>
  <c r="B73" i="5"/>
  <c r="B83" i="5"/>
  <c r="B76" i="5"/>
  <c r="B48" i="5"/>
  <c r="C48" i="5"/>
  <c r="I48" i="5" s="1"/>
  <c r="J48" i="5" s="1"/>
  <c r="B14" i="5"/>
  <c r="C14" i="5"/>
  <c r="B39" i="5"/>
  <c r="C39" i="5"/>
  <c r="B56" i="5"/>
  <c r="C56" i="5"/>
  <c r="B34" i="5"/>
  <c r="C34" i="5"/>
  <c r="I34" i="5" s="1"/>
  <c r="J34" i="5" s="1"/>
  <c r="B42" i="5"/>
  <c r="C42" i="5"/>
  <c r="I42" i="5" s="1"/>
  <c r="J42" i="5" s="1"/>
  <c r="B49" i="5"/>
  <c r="C49" i="5"/>
  <c r="I49" i="5" s="1"/>
  <c r="J49" i="5" s="1"/>
  <c r="B43" i="5"/>
  <c r="C43" i="5"/>
  <c r="I43" i="5" s="1"/>
  <c r="J43" i="5" s="1"/>
  <c r="B13" i="5"/>
  <c r="C13" i="5"/>
  <c r="I13" i="5" s="1"/>
  <c r="J13" i="5" s="1"/>
  <c r="B32" i="5"/>
  <c r="C32" i="5"/>
  <c r="I32" i="5" s="1"/>
  <c r="J32" i="5" s="1"/>
  <c r="B24" i="5"/>
  <c r="C24" i="5"/>
  <c r="I24" i="5" s="1"/>
  <c r="J24" i="5" s="1"/>
  <c r="B26" i="5"/>
  <c r="C26" i="5"/>
  <c r="I26" i="5" s="1"/>
  <c r="J26" i="5" s="1"/>
  <c r="B44" i="5"/>
  <c r="C44" i="5"/>
  <c r="I44" i="5" s="1"/>
  <c r="J44" i="5" s="1"/>
  <c r="B33" i="5"/>
  <c r="C33" i="5"/>
  <c r="I33" i="5" s="1"/>
  <c r="J33" i="5" s="1"/>
  <c r="B58" i="5"/>
  <c r="C58" i="5"/>
  <c r="I58" i="5" s="1"/>
  <c r="J58" i="5" s="1"/>
  <c r="B41" i="5"/>
  <c r="C41" i="5"/>
  <c r="I41" i="5" s="1"/>
  <c r="J41" i="5" s="1"/>
  <c r="M2" i="6"/>
  <c r="N2" i="6"/>
  <c r="I2" i="6"/>
  <c r="H2" i="6"/>
  <c r="P218" i="6"/>
  <c r="I14" i="15"/>
  <c r="I20" i="15"/>
  <c r="I43" i="15"/>
  <c r="J43" i="15" s="1"/>
  <c r="I37" i="15"/>
  <c r="I13" i="15"/>
  <c r="I15" i="15"/>
  <c r="I16" i="15"/>
  <c r="I17" i="15"/>
  <c r="I18" i="15"/>
  <c r="I19" i="15"/>
  <c r="I21" i="15"/>
  <c r="I22" i="15"/>
  <c r="I23" i="15"/>
  <c r="I24" i="15"/>
  <c r="I25" i="15"/>
  <c r="I26" i="15"/>
  <c r="I27" i="15"/>
  <c r="I28" i="15"/>
  <c r="I29" i="15"/>
  <c r="I31" i="15"/>
  <c r="I30" i="15"/>
  <c r="I32" i="15"/>
  <c r="I33" i="15"/>
  <c r="I35" i="15"/>
  <c r="I34" i="15"/>
  <c r="I36" i="15"/>
  <c r="I38" i="15"/>
  <c r="J38" i="15" s="1"/>
  <c r="I39" i="15"/>
  <c r="J39" i="15" s="1"/>
  <c r="I40" i="15"/>
  <c r="J40" i="15" s="1"/>
  <c r="I41" i="15"/>
  <c r="J41" i="15" s="1"/>
  <c r="I42" i="15"/>
  <c r="J42" i="15" s="1"/>
  <c r="I44" i="15"/>
  <c r="J44" i="15" s="1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1" i="15"/>
  <c r="B30" i="15"/>
  <c r="B32" i="15"/>
  <c r="B33" i="15"/>
  <c r="B35" i="15"/>
  <c r="B34" i="15"/>
  <c r="B36" i="15"/>
  <c r="B37" i="15"/>
  <c r="B38" i="15"/>
  <c r="B39" i="15"/>
  <c r="B40" i="15"/>
  <c r="B41" i="15"/>
  <c r="B43" i="15"/>
  <c r="B42" i="15"/>
  <c r="B44" i="15"/>
  <c r="B12" i="15"/>
  <c r="C38" i="15"/>
  <c r="M38" i="15"/>
  <c r="P38" i="15" s="1"/>
  <c r="N38" i="15"/>
  <c r="O38" i="15"/>
  <c r="R38" i="15"/>
  <c r="C39" i="15"/>
  <c r="M39" i="15"/>
  <c r="P39" i="15" s="1"/>
  <c r="N39" i="15"/>
  <c r="O39" i="15"/>
  <c r="R39" i="15"/>
  <c r="C40" i="15"/>
  <c r="M40" i="15"/>
  <c r="N40" i="15"/>
  <c r="O40" i="15"/>
  <c r="R40" i="15"/>
  <c r="C41" i="15"/>
  <c r="M41" i="15"/>
  <c r="P41" i="15" s="1"/>
  <c r="N41" i="15"/>
  <c r="O41" i="15"/>
  <c r="R41" i="15"/>
  <c r="C43" i="15"/>
  <c r="M42" i="15"/>
  <c r="P42" i="15" s="1"/>
  <c r="N42" i="15"/>
  <c r="O42" i="15"/>
  <c r="R42" i="15"/>
  <c r="C42" i="15"/>
  <c r="M43" i="15"/>
  <c r="P43" i="15" s="1"/>
  <c r="N43" i="15"/>
  <c r="O43" i="15"/>
  <c r="R43" i="15"/>
  <c r="C44" i="15"/>
  <c r="M44" i="15"/>
  <c r="N44" i="15"/>
  <c r="O44" i="15"/>
  <c r="R44" i="15"/>
  <c r="P211" i="6"/>
  <c r="P222" i="6"/>
  <c r="C13" i="13"/>
  <c r="C14" i="13"/>
  <c r="C15" i="13"/>
  <c r="C16" i="13"/>
  <c r="C17" i="13"/>
  <c r="C18" i="13"/>
  <c r="C19" i="13"/>
  <c r="C20" i="13"/>
  <c r="C21" i="13"/>
  <c r="C22" i="13"/>
  <c r="C23" i="13"/>
  <c r="C24" i="13"/>
  <c r="C26" i="13"/>
  <c r="C27" i="13"/>
  <c r="C25" i="13"/>
  <c r="C28" i="13"/>
  <c r="C29" i="13"/>
  <c r="C30" i="13"/>
  <c r="C31" i="13"/>
  <c r="C32" i="13"/>
  <c r="C33" i="13"/>
  <c r="C34" i="13"/>
  <c r="C35" i="13"/>
  <c r="C36" i="13"/>
  <c r="I36" i="13" s="1"/>
  <c r="J36" i="13" s="1"/>
  <c r="C37" i="13"/>
  <c r="C38" i="13"/>
  <c r="C39" i="13"/>
  <c r="C40" i="13"/>
  <c r="C41" i="13"/>
  <c r="I41" i="13" s="1"/>
  <c r="J41" i="13" s="1"/>
  <c r="C42" i="13"/>
  <c r="I42" i="13" s="1"/>
  <c r="J42" i="13" s="1"/>
  <c r="C43" i="13"/>
  <c r="I43" i="13" s="1"/>
  <c r="J43" i="13" s="1"/>
  <c r="C44" i="13"/>
  <c r="C45" i="13"/>
  <c r="I45" i="13" s="1"/>
  <c r="J45" i="13" s="1"/>
  <c r="C46" i="13"/>
  <c r="I46" i="13" s="1"/>
  <c r="J46" i="13" s="1"/>
  <c r="C47" i="13"/>
  <c r="I47" i="13" s="1"/>
  <c r="J47" i="13" s="1"/>
  <c r="C48" i="13"/>
  <c r="I48" i="13" s="1"/>
  <c r="C49" i="13"/>
  <c r="I49" i="13" s="1"/>
  <c r="J49" i="13" s="1"/>
  <c r="C51" i="13"/>
  <c r="I51" i="13" s="1"/>
  <c r="J51" i="13" s="1"/>
  <c r="C50" i="13"/>
  <c r="I50" i="13" s="1"/>
  <c r="J50" i="13" s="1"/>
  <c r="C52" i="13"/>
  <c r="I52" i="13" s="1"/>
  <c r="J52" i="13" s="1"/>
  <c r="C53" i="13"/>
  <c r="I53" i="13" s="1"/>
  <c r="J53" i="13" s="1"/>
  <c r="C54" i="13"/>
  <c r="I54" i="13" s="1"/>
  <c r="J54" i="13" s="1"/>
  <c r="C55" i="13"/>
  <c r="I55" i="13" s="1"/>
  <c r="J55" i="13" s="1"/>
  <c r="C56" i="13"/>
  <c r="I56" i="13" s="1"/>
  <c r="J56" i="13" s="1"/>
  <c r="C57" i="13"/>
  <c r="I57" i="13" s="1"/>
  <c r="J57" i="13" s="1"/>
  <c r="C58" i="13"/>
  <c r="I58" i="13" s="1"/>
  <c r="J58" i="13" s="1"/>
  <c r="C59" i="13"/>
  <c r="I59" i="13" s="1"/>
  <c r="J59" i="13" s="1"/>
  <c r="C60" i="13"/>
  <c r="I60" i="13" s="1"/>
  <c r="J60" i="13" s="1"/>
  <c r="C61" i="13"/>
  <c r="I61" i="13" s="1"/>
  <c r="J61" i="13" s="1"/>
  <c r="C62" i="13"/>
  <c r="I62" i="13" s="1"/>
  <c r="J62" i="13" s="1"/>
  <c r="C63" i="13"/>
  <c r="I63" i="13" s="1"/>
  <c r="J63" i="13" s="1"/>
  <c r="C64" i="13"/>
  <c r="I64" i="13" s="1"/>
  <c r="J64" i="13" s="1"/>
  <c r="C65" i="13"/>
  <c r="I65" i="13" s="1"/>
  <c r="C66" i="13"/>
  <c r="I66" i="13" s="1"/>
  <c r="J66" i="13" s="1"/>
  <c r="C67" i="13"/>
  <c r="I67" i="13" s="1"/>
  <c r="C68" i="13"/>
  <c r="I68" i="13" s="1"/>
  <c r="J68" i="13" s="1"/>
  <c r="C12" i="13"/>
  <c r="C71" i="13"/>
  <c r="B71" i="13"/>
  <c r="M42" i="13"/>
  <c r="P42" i="13" s="1"/>
  <c r="N42" i="13"/>
  <c r="O42" i="13"/>
  <c r="R42" i="13"/>
  <c r="M43" i="13"/>
  <c r="N43" i="13"/>
  <c r="O43" i="13"/>
  <c r="R43" i="13"/>
  <c r="M44" i="13"/>
  <c r="N44" i="13"/>
  <c r="O44" i="13"/>
  <c r="R44" i="13"/>
  <c r="M45" i="13"/>
  <c r="P45" i="13" s="1"/>
  <c r="N45" i="13"/>
  <c r="O45" i="13"/>
  <c r="R45" i="13"/>
  <c r="M46" i="13"/>
  <c r="N46" i="13"/>
  <c r="O46" i="13"/>
  <c r="R46" i="13"/>
  <c r="M47" i="13"/>
  <c r="P47" i="13" s="1"/>
  <c r="N47" i="13"/>
  <c r="O47" i="13"/>
  <c r="R47" i="13"/>
  <c r="M48" i="13"/>
  <c r="N48" i="13"/>
  <c r="O48" i="13"/>
  <c r="R48" i="13"/>
  <c r="M49" i="13"/>
  <c r="P49" i="13" s="1"/>
  <c r="N49" i="13"/>
  <c r="O49" i="13"/>
  <c r="R49" i="13"/>
  <c r="M50" i="13"/>
  <c r="N50" i="13"/>
  <c r="O50" i="13"/>
  <c r="R50" i="13"/>
  <c r="M51" i="13"/>
  <c r="P51" i="13" s="1"/>
  <c r="N51" i="13"/>
  <c r="O51" i="13"/>
  <c r="R51" i="13"/>
  <c r="M52" i="13"/>
  <c r="N52" i="13"/>
  <c r="O52" i="13"/>
  <c r="R52" i="13"/>
  <c r="M53" i="13"/>
  <c r="P53" i="13" s="1"/>
  <c r="N53" i="13"/>
  <c r="O53" i="13"/>
  <c r="R53" i="13"/>
  <c r="M54" i="13"/>
  <c r="N54" i="13"/>
  <c r="O54" i="13"/>
  <c r="R54" i="13"/>
  <c r="M55" i="13"/>
  <c r="P55" i="13" s="1"/>
  <c r="N55" i="13"/>
  <c r="O55" i="13"/>
  <c r="R55" i="13"/>
  <c r="M56" i="13"/>
  <c r="N56" i="13"/>
  <c r="O56" i="13"/>
  <c r="R56" i="13"/>
  <c r="M57" i="13"/>
  <c r="P57" i="13" s="1"/>
  <c r="N57" i="13"/>
  <c r="O57" i="13"/>
  <c r="R57" i="13"/>
  <c r="M58" i="13"/>
  <c r="N58" i="13"/>
  <c r="O58" i="13"/>
  <c r="R58" i="13"/>
  <c r="M59" i="13"/>
  <c r="P59" i="13" s="1"/>
  <c r="N59" i="13"/>
  <c r="O59" i="13"/>
  <c r="R59" i="13"/>
  <c r="M60" i="13"/>
  <c r="N60" i="13"/>
  <c r="O60" i="13"/>
  <c r="R60" i="13"/>
  <c r="M61" i="13"/>
  <c r="P61" i="13" s="1"/>
  <c r="N61" i="13"/>
  <c r="O61" i="13"/>
  <c r="R61" i="13"/>
  <c r="M62" i="13"/>
  <c r="N62" i="13"/>
  <c r="O62" i="13"/>
  <c r="R62" i="13"/>
  <c r="M63" i="13"/>
  <c r="P63" i="13" s="1"/>
  <c r="N63" i="13"/>
  <c r="O63" i="13"/>
  <c r="R63" i="13"/>
  <c r="M64" i="13"/>
  <c r="N64" i="13"/>
  <c r="O64" i="13"/>
  <c r="R64" i="13"/>
  <c r="M65" i="13"/>
  <c r="P65" i="13" s="1"/>
  <c r="N65" i="13"/>
  <c r="O65" i="13"/>
  <c r="R65" i="13"/>
  <c r="M66" i="13"/>
  <c r="N66" i="13"/>
  <c r="O66" i="13"/>
  <c r="R66" i="13"/>
  <c r="M67" i="13"/>
  <c r="P67" i="13" s="1"/>
  <c r="N67" i="13"/>
  <c r="O67" i="13"/>
  <c r="R67" i="13"/>
  <c r="M68" i="13"/>
  <c r="N68" i="13"/>
  <c r="O68" i="13"/>
  <c r="R68" i="13"/>
  <c r="R69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6" i="13"/>
  <c r="B27" i="13"/>
  <c r="B28" i="13"/>
  <c r="B29" i="13"/>
  <c r="B30" i="13"/>
  <c r="B32" i="13"/>
  <c r="B34" i="13"/>
  <c r="B35" i="13"/>
  <c r="B31" i="13"/>
  <c r="B37" i="13"/>
  <c r="B25" i="13"/>
  <c r="B38" i="13"/>
  <c r="B39" i="13"/>
  <c r="B40" i="13"/>
  <c r="B33" i="13"/>
  <c r="B44" i="13"/>
  <c r="B45" i="13"/>
  <c r="B36" i="13"/>
  <c r="B46" i="13"/>
  <c r="B48" i="13"/>
  <c r="B47" i="13"/>
  <c r="B49" i="13"/>
  <c r="B43" i="13"/>
  <c r="B42" i="13"/>
  <c r="B41" i="13"/>
  <c r="B51" i="13"/>
  <c r="B50" i="13"/>
  <c r="B52" i="13"/>
  <c r="B54" i="13"/>
  <c r="B55" i="13"/>
  <c r="B56" i="13"/>
  <c r="B57" i="13"/>
  <c r="B59" i="13"/>
  <c r="B60" i="13"/>
  <c r="B53" i="13"/>
  <c r="B58" i="13"/>
  <c r="B63" i="13"/>
  <c r="B61" i="13"/>
  <c r="B62" i="13"/>
  <c r="B68" i="13"/>
  <c r="B64" i="13"/>
  <c r="B65" i="13"/>
  <c r="B66" i="13"/>
  <c r="B67" i="13"/>
  <c r="C79" i="6"/>
  <c r="D79" i="6"/>
  <c r="P82" i="5" l="1"/>
  <c r="F194" i="6" s="1"/>
  <c r="P194" i="6" s="1"/>
  <c r="P80" i="6"/>
  <c r="U80" i="6" s="1"/>
  <c r="P77" i="5"/>
  <c r="F188" i="6" s="1"/>
  <c r="R188" i="6" s="1"/>
  <c r="S188" i="6" s="1"/>
  <c r="P75" i="5"/>
  <c r="F184" i="6" s="1"/>
  <c r="P73" i="5"/>
  <c r="F181" i="6" s="1"/>
  <c r="P181" i="6" s="1"/>
  <c r="U198" i="6"/>
  <c r="U85" i="6"/>
  <c r="P60" i="5"/>
  <c r="F79" i="6" s="1"/>
  <c r="P58" i="5"/>
  <c r="F75" i="6" s="1"/>
  <c r="P56" i="5"/>
  <c r="F76" i="6" s="1"/>
  <c r="P52" i="5"/>
  <c r="F65" i="6" s="1"/>
  <c r="P79" i="5"/>
  <c r="F180" i="6" s="1"/>
  <c r="P50" i="5"/>
  <c r="F62" i="6" s="1"/>
  <c r="P62" i="6" s="1"/>
  <c r="P48" i="5"/>
  <c r="F59" i="6" s="1"/>
  <c r="P59" i="6" s="1"/>
  <c r="P78" i="5"/>
  <c r="F179" i="6" s="1"/>
  <c r="P80" i="5"/>
  <c r="F190" i="6" s="1"/>
  <c r="P76" i="5"/>
  <c r="F186" i="6" s="1"/>
  <c r="P74" i="5"/>
  <c r="F183" i="6" s="1"/>
  <c r="P81" i="5"/>
  <c r="F192" i="6" s="1"/>
  <c r="P49" i="5"/>
  <c r="F58" i="6" s="1"/>
  <c r="P57" i="5"/>
  <c r="F83" i="6" s="1"/>
  <c r="P83" i="6" s="1"/>
  <c r="P63" i="5"/>
  <c r="F82" i="6" s="1"/>
  <c r="P82" i="6" s="1"/>
  <c r="P59" i="5"/>
  <c r="F81" i="6" s="1"/>
  <c r="P81" i="6" s="1"/>
  <c r="P53" i="5"/>
  <c r="F74" i="6" s="1"/>
  <c r="P55" i="5"/>
  <c r="F84" i="6" s="1"/>
  <c r="P84" i="6" s="1"/>
  <c r="P51" i="5"/>
  <c r="F64" i="6" s="1"/>
  <c r="P62" i="5"/>
  <c r="F77" i="6" s="1"/>
  <c r="P54" i="5"/>
  <c r="F63" i="6" s="1"/>
  <c r="P61" i="5"/>
  <c r="F78" i="6" s="1"/>
  <c r="I56" i="5"/>
  <c r="J56" i="5" s="1"/>
  <c r="I39" i="5"/>
  <c r="J39" i="5" s="1"/>
  <c r="I14" i="5"/>
  <c r="J14" i="5" s="1"/>
  <c r="P44" i="15"/>
  <c r="P40" i="15"/>
  <c r="P68" i="13"/>
  <c r="P66" i="13"/>
  <c r="P64" i="13"/>
  <c r="P62" i="13"/>
  <c r="P60" i="13"/>
  <c r="P58" i="13"/>
  <c r="P56" i="13"/>
  <c r="P54" i="13"/>
  <c r="P52" i="13"/>
  <c r="P50" i="13"/>
  <c r="P48" i="13"/>
  <c r="P46" i="13"/>
  <c r="P44" i="13"/>
  <c r="P43" i="13"/>
  <c r="J67" i="13"/>
  <c r="J65" i="13"/>
  <c r="J48" i="13"/>
  <c r="B55" i="14"/>
  <c r="C55" i="14"/>
  <c r="B55" i="5"/>
  <c r="C55" i="5"/>
  <c r="B16" i="5"/>
  <c r="C16" i="5"/>
  <c r="B62" i="5"/>
  <c r="B38" i="5"/>
  <c r="B61" i="5"/>
  <c r="B31" i="5"/>
  <c r="B28" i="5"/>
  <c r="B35" i="5"/>
  <c r="B19" i="5"/>
  <c r="B50" i="5"/>
  <c r="B66" i="5"/>
  <c r="B27" i="5"/>
  <c r="B54" i="5"/>
  <c r="B46" i="5"/>
  <c r="B18" i="5"/>
  <c r="B67" i="5"/>
  <c r="B57" i="5"/>
  <c r="B36" i="5"/>
  <c r="B40" i="5"/>
  <c r="B21" i="5"/>
  <c r="B45" i="5"/>
  <c r="B78" i="5"/>
  <c r="B17" i="5"/>
  <c r="B60" i="5"/>
  <c r="B29" i="5"/>
  <c r="B37" i="5"/>
  <c r="B51" i="5"/>
  <c r="B52" i="5"/>
  <c r="B30" i="5"/>
  <c r="B47" i="5"/>
  <c r="B64" i="5"/>
  <c r="B15" i="5"/>
  <c r="B59" i="5"/>
  <c r="B53" i="5"/>
  <c r="B23" i="5"/>
  <c r="B22" i="5"/>
  <c r="B20" i="5"/>
  <c r="B63" i="5"/>
  <c r="C22" i="5"/>
  <c r="C20" i="5"/>
  <c r="C63" i="5"/>
  <c r="C170" i="6"/>
  <c r="D170" i="6"/>
  <c r="C112" i="6"/>
  <c r="D112" i="6"/>
  <c r="C119" i="6"/>
  <c r="D119" i="6"/>
  <c r="C117" i="6"/>
  <c r="D117" i="6"/>
  <c r="C11" i="6"/>
  <c r="D11" i="6"/>
  <c r="C107" i="6"/>
  <c r="D107" i="6"/>
  <c r="C129" i="6"/>
  <c r="D129" i="6"/>
  <c r="R26" i="12"/>
  <c r="R52" i="12"/>
  <c r="R56" i="12"/>
  <c r="M17" i="12"/>
  <c r="N17" i="12"/>
  <c r="O17" i="12"/>
  <c r="R17" i="12"/>
  <c r="M36" i="12"/>
  <c r="N36" i="12"/>
  <c r="O36" i="12"/>
  <c r="R36" i="12"/>
  <c r="M21" i="12"/>
  <c r="N21" i="12"/>
  <c r="O21" i="12"/>
  <c r="M19" i="12"/>
  <c r="N19" i="12"/>
  <c r="O19" i="12"/>
  <c r="M27" i="12"/>
  <c r="N27" i="12"/>
  <c r="O27" i="12"/>
  <c r="R27" i="12"/>
  <c r="M23" i="12"/>
  <c r="N23" i="12"/>
  <c r="O23" i="12"/>
  <c r="R23" i="12"/>
  <c r="M56" i="12"/>
  <c r="N56" i="12"/>
  <c r="O56" i="12"/>
  <c r="M24" i="12"/>
  <c r="N24" i="12"/>
  <c r="O24" i="12"/>
  <c r="R24" i="12"/>
  <c r="M39" i="12"/>
  <c r="N39" i="12"/>
  <c r="O39" i="12"/>
  <c r="R39" i="12"/>
  <c r="M12" i="12"/>
  <c r="N12" i="12"/>
  <c r="O12" i="12"/>
  <c r="R12" i="12"/>
  <c r="M52" i="12"/>
  <c r="N52" i="12"/>
  <c r="O52" i="12"/>
  <c r="M15" i="12"/>
  <c r="N15" i="12"/>
  <c r="O15" i="12"/>
  <c r="M20" i="12"/>
  <c r="N20" i="12"/>
  <c r="O20" i="12"/>
  <c r="R20" i="12"/>
  <c r="M28" i="12"/>
  <c r="N28" i="12"/>
  <c r="O28" i="12"/>
  <c r="R28" i="12"/>
  <c r="M26" i="12"/>
  <c r="N26" i="12"/>
  <c r="O26" i="12"/>
  <c r="M16" i="12"/>
  <c r="N16" i="12"/>
  <c r="O16" i="12"/>
  <c r="R16" i="12"/>
  <c r="M59" i="12"/>
  <c r="N59" i="12"/>
  <c r="O59" i="12"/>
  <c r="R59" i="12"/>
  <c r="M37" i="12"/>
  <c r="N37" i="12"/>
  <c r="O37" i="12"/>
  <c r="R37" i="12"/>
  <c r="M42" i="12"/>
  <c r="N42" i="12"/>
  <c r="O42" i="12"/>
  <c r="R42" i="12"/>
  <c r="M54" i="12"/>
  <c r="N54" i="12"/>
  <c r="O54" i="12"/>
  <c r="R54" i="12"/>
  <c r="M33" i="12"/>
  <c r="N33" i="12"/>
  <c r="O33" i="12"/>
  <c r="R33" i="12"/>
  <c r="M34" i="12"/>
  <c r="N34" i="12"/>
  <c r="O34" i="12"/>
  <c r="R34" i="12"/>
  <c r="M51" i="12"/>
  <c r="N51" i="12"/>
  <c r="O51" i="12"/>
  <c r="R51" i="12"/>
  <c r="M50" i="12"/>
  <c r="N50" i="12"/>
  <c r="O50" i="12"/>
  <c r="R50" i="12"/>
  <c r="M57" i="12"/>
  <c r="N57" i="12"/>
  <c r="O57" i="12"/>
  <c r="R57" i="12"/>
  <c r="M38" i="12"/>
  <c r="N38" i="12"/>
  <c r="O38" i="12"/>
  <c r="R38" i="12"/>
  <c r="M53" i="12"/>
  <c r="N53" i="12"/>
  <c r="O53" i="12"/>
  <c r="R53" i="12"/>
  <c r="M44" i="12"/>
  <c r="N44" i="12"/>
  <c r="O44" i="12"/>
  <c r="R44" i="12"/>
  <c r="M48" i="12"/>
  <c r="N48" i="12"/>
  <c r="O48" i="12"/>
  <c r="R48" i="12"/>
  <c r="B40" i="12"/>
  <c r="C40" i="12"/>
  <c r="B14" i="12"/>
  <c r="C14" i="12"/>
  <c r="B61" i="12"/>
  <c r="C61" i="12"/>
  <c r="B47" i="12"/>
  <c r="C47" i="12"/>
  <c r="B41" i="12"/>
  <c r="C41" i="12"/>
  <c r="B58" i="12"/>
  <c r="C58" i="12"/>
  <c r="B55" i="12"/>
  <c r="C55" i="12"/>
  <c r="B35" i="12"/>
  <c r="C35" i="12"/>
  <c r="B29" i="12"/>
  <c r="C29" i="12"/>
  <c r="I29" i="12" s="1"/>
  <c r="B31" i="12"/>
  <c r="C31" i="12"/>
  <c r="B20" i="12"/>
  <c r="C20" i="12"/>
  <c r="I20" i="12" s="1"/>
  <c r="J20" i="12" s="1"/>
  <c r="B13" i="12"/>
  <c r="C13" i="12"/>
  <c r="B45" i="12"/>
  <c r="C45" i="12"/>
  <c r="B43" i="12"/>
  <c r="C43" i="12"/>
  <c r="B32" i="12"/>
  <c r="C32" i="12"/>
  <c r="B49" i="12"/>
  <c r="C49" i="12"/>
  <c r="B30" i="12"/>
  <c r="C30" i="12"/>
  <c r="B23" i="12"/>
  <c r="C23" i="12"/>
  <c r="I23" i="12" s="1"/>
  <c r="B46" i="12"/>
  <c r="C46" i="12"/>
  <c r="B18" i="12"/>
  <c r="C18" i="12"/>
  <c r="B17" i="12"/>
  <c r="C17" i="12"/>
  <c r="I17" i="12" s="1"/>
  <c r="J17" i="12" s="1"/>
  <c r="B36" i="12"/>
  <c r="C36" i="12"/>
  <c r="I36" i="12" s="1"/>
  <c r="J36" i="12" s="1"/>
  <c r="B22" i="12"/>
  <c r="C22" i="12"/>
  <c r="I22" i="12" s="1"/>
  <c r="B19" i="12"/>
  <c r="C19" i="12"/>
  <c r="I19" i="12" s="1"/>
  <c r="B27" i="12"/>
  <c r="C27" i="12"/>
  <c r="I27" i="12" s="1"/>
  <c r="B24" i="12"/>
  <c r="C24" i="12"/>
  <c r="I24" i="12" s="1"/>
  <c r="J24" i="12" s="1"/>
  <c r="B56" i="12"/>
  <c r="C56" i="12"/>
  <c r="I56" i="12" s="1"/>
  <c r="J56" i="12" s="1"/>
  <c r="B25" i="12"/>
  <c r="C25" i="12"/>
  <c r="I25" i="12" s="1"/>
  <c r="B39" i="12"/>
  <c r="C39" i="12"/>
  <c r="I39" i="12" s="1"/>
  <c r="J39" i="12" s="1"/>
  <c r="B12" i="12"/>
  <c r="C12" i="12"/>
  <c r="I12" i="12" s="1"/>
  <c r="J12" i="12" s="1"/>
  <c r="B52" i="12"/>
  <c r="C52" i="12"/>
  <c r="I52" i="12" s="1"/>
  <c r="B15" i="12"/>
  <c r="C15" i="12"/>
  <c r="I15" i="12" s="1"/>
  <c r="B21" i="12"/>
  <c r="C21" i="12"/>
  <c r="I21" i="12" s="1"/>
  <c r="J21" i="12" s="1"/>
  <c r="B28" i="12"/>
  <c r="C28" i="12"/>
  <c r="I28" i="12" s="1"/>
  <c r="J28" i="12" s="1"/>
  <c r="B26" i="12"/>
  <c r="C26" i="12"/>
  <c r="I26" i="12" s="1"/>
  <c r="J26" i="12" s="1"/>
  <c r="B16" i="12"/>
  <c r="C16" i="12"/>
  <c r="I16" i="12" s="1"/>
  <c r="J16" i="12" s="1"/>
  <c r="B59" i="12"/>
  <c r="C59" i="12"/>
  <c r="I59" i="12" s="1"/>
  <c r="J59" i="12" s="1"/>
  <c r="B37" i="12"/>
  <c r="C37" i="12"/>
  <c r="I37" i="12" s="1"/>
  <c r="J37" i="12" s="1"/>
  <c r="B42" i="12"/>
  <c r="C42" i="12"/>
  <c r="I42" i="12" s="1"/>
  <c r="J42" i="12" s="1"/>
  <c r="B54" i="12"/>
  <c r="C54" i="12"/>
  <c r="I54" i="12" s="1"/>
  <c r="J54" i="12" s="1"/>
  <c r="B33" i="12"/>
  <c r="C33" i="12"/>
  <c r="I33" i="12" s="1"/>
  <c r="J33" i="12" s="1"/>
  <c r="B34" i="12"/>
  <c r="C34" i="12"/>
  <c r="I34" i="12" s="1"/>
  <c r="J34" i="12" s="1"/>
  <c r="B51" i="12"/>
  <c r="C51" i="12"/>
  <c r="I51" i="12" s="1"/>
  <c r="J51" i="12" s="1"/>
  <c r="B50" i="12"/>
  <c r="C50" i="12"/>
  <c r="I50" i="12" s="1"/>
  <c r="J50" i="12" s="1"/>
  <c r="B57" i="12"/>
  <c r="C57" i="12"/>
  <c r="I57" i="12" s="1"/>
  <c r="J57" i="12" s="1"/>
  <c r="B38" i="12"/>
  <c r="C38" i="12"/>
  <c r="I38" i="12" s="1"/>
  <c r="J38" i="12" s="1"/>
  <c r="B53" i="12"/>
  <c r="C53" i="12"/>
  <c r="I53" i="12" s="1"/>
  <c r="J53" i="12" s="1"/>
  <c r="B44" i="12"/>
  <c r="C44" i="12"/>
  <c r="I44" i="12" s="1"/>
  <c r="J44" i="12" s="1"/>
  <c r="B48" i="12"/>
  <c r="C48" i="12"/>
  <c r="I48" i="12" s="1"/>
  <c r="J48" i="12" s="1"/>
  <c r="R194" i="6" l="1"/>
  <c r="S194" i="6" s="1"/>
  <c r="U194" i="6" s="1"/>
  <c r="P188" i="6"/>
  <c r="U188" i="6" s="1"/>
  <c r="R181" i="6"/>
  <c r="S181" i="6" s="1"/>
  <c r="U181" i="6" s="1"/>
  <c r="R183" i="6"/>
  <c r="S183" i="6" s="1"/>
  <c r="P183" i="6"/>
  <c r="R186" i="6"/>
  <c r="S186" i="6" s="1"/>
  <c r="P186" i="6"/>
  <c r="R184" i="6"/>
  <c r="S184" i="6" s="1"/>
  <c r="P184" i="6"/>
  <c r="R192" i="6"/>
  <c r="S192" i="6" s="1"/>
  <c r="P192" i="6"/>
  <c r="R77" i="6"/>
  <c r="S77" i="6" s="1"/>
  <c r="P77" i="6"/>
  <c r="P65" i="6"/>
  <c r="R65" i="6"/>
  <c r="S65" i="6" s="1"/>
  <c r="P64" i="6"/>
  <c r="R64" i="6"/>
  <c r="S64" i="6" s="1"/>
  <c r="R75" i="6"/>
  <c r="S75" i="6" s="1"/>
  <c r="P75" i="6"/>
  <c r="R74" i="6"/>
  <c r="S74" i="6" s="1"/>
  <c r="P74" i="6"/>
  <c r="P79" i="6"/>
  <c r="R79" i="6"/>
  <c r="S79" i="6" s="1"/>
  <c r="P76" i="6"/>
  <c r="R76" i="6"/>
  <c r="S76" i="6" s="1"/>
  <c r="P78" i="6"/>
  <c r="R78" i="6"/>
  <c r="S78" i="6" s="1"/>
  <c r="P190" i="6"/>
  <c r="R190" i="6"/>
  <c r="S190" i="6" s="1"/>
  <c r="I16" i="5"/>
  <c r="J16" i="5" s="1"/>
  <c r="I20" i="5"/>
  <c r="J20" i="5" s="1"/>
  <c r="I55" i="5"/>
  <c r="J55" i="5" s="1"/>
  <c r="I63" i="5"/>
  <c r="J63" i="5" s="1"/>
  <c r="I22" i="5"/>
  <c r="J22" i="5" s="1"/>
  <c r="P15" i="12"/>
  <c r="P17" i="12"/>
  <c r="P44" i="12"/>
  <c r="P50" i="12"/>
  <c r="P34" i="12"/>
  <c r="P48" i="12"/>
  <c r="P53" i="12"/>
  <c r="P57" i="12"/>
  <c r="P51" i="12"/>
  <c r="P33" i="12"/>
  <c r="P37" i="12"/>
  <c r="P28" i="12"/>
  <c r="P56" i="12"/>
  <c r="P20" i="12"/>
  <c r="P36" i="12"/>
  <c r="P38" i="12"/>
  <c r="P54" i="12"/>
  <c r="P16" i="12"/>
  <c r="P27" i="12"/>
  <c r="P42" i="12"/>
  <c r="P26" i="12"/>
  <c r="P19" i="12"/>
  <c r="P59" i="12"/>
  <c r="P12" i="12"/>
  <c r="P23" i="12"/>
  <c r="P24" i="12"/>
  <c r="P21" i="12"/>
  <c r="P39" i="12"/>
  <c r="J27" i="12"/>
  <c r="R15" i="12"/>
  <c r="R19" i="12"/>
  <c r="J52" i="12"/>
  <c r="P52" i="12"/>
  <c r="J15" i="12"/>
  <c r="J25" i="12"/>
  <c r="J19" i="12"/>
  <c r="J22" i="12"/>
  <c r="R21" i="12"/>
  <c r="U183" i="6" l="1"/>
  <c r="U184" i="6"/>
  <c r="U186" i="6"/>
  <c r="U192" i="6"/>
  <c r="U74" i="6"/>
  <c r="U77" i="6"/>
  <c r="U79" i="6"/>
  <c r="U190" i="6"/>
  <c r="U78" i="6"/>
  <c r="U65" i="6"/>
  <c r="U76" i="6"/>
  <c r="U64" i="6"/>
  <c r="U75" i="6"/>
  <c r="R112" i="6"/>
  <c r="S112" i="6" l="1"/>
  <c r="U112" i="6" s="1"/>
  <c r="C54" i="14"/>
  <c r="B54" i="14"/>
  <c r="P220" i="6"/>
  <c r="C2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93" i="6"/>
  <c r="D93" i="6"/>
  <c r="C108" i="6"/>
  <c r="D108" i="6"/>
  <c r="C102" i="6"/>
  <c r="D102" i="6"/>
  <c r="C73" i="6"/>
  <c r="D73" i="6"/>
  <c r="C133" i="6"/>
  <c r="D133" i="6"/>
  <c r="C138" i="6"/>
  <c r="D138" i="6"/>
  <c r="C163" i="6"/>
  <c r="D163" i="6"/>
  <c r="C164" i="6"/>
  <c r="D164" i="6"/>
  <c r="C165" i="6"/>
  <c r="D165" i="6"/>
  <c r="C166" i="6"/>
  <c r="D166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R81" i="6" l="1"/>
  <c r="S81" i="6" s="1"/>
  <c r="R118" i="6"/>
  <c r="S118" i="6" s="1"/>
  <c r="R155" i="6"/>
  <c r="S155" i="6" s="1"/>
  <c r="R154" i="6"/>
  <c r="S154" i="6" s="1"/>
  <c r="R153" i="6"/>
  <c r="S153" i="6" s="1"/>
  <c r="R152" i="6"/>
  <c r="S152" i="6" s="1"/>
  <c r="R151" i="6"/>
  <c r="S151" i="6" s="1"/>
  <c r="R150" i="6"/>
  <c r="S150" i="6" s="1"/>
  <c r="R134" i="6"/>
  <c r="S134" i="6" s="1"/>
  <c r="R159" i="6"/>
  <c r="S159" i="6" s="1"/>
  <c r="R158" i="6"/>
  <c r="S158" i="6" s="1"/>
  <c r="R157" i="6"/>
  <c r="S157" i="6" s="1"/>
  <c r="R156" i="6"/>
  <c r="S156" i="6" s="1"/>
  <c r="R167" i="6"/>
  <c r="S167" i="6" s="1"/>
  <c r="R160" i="6"/>
  <c r="S160" i="6" s="1"/>
  <c r="R169" i="6"/>
  <c r="S169" i="6" s="1"/>
  <c r="R168" i="6"/>
  <c r="S168" i="6" s="1"/>
  <c r="R131" i="6"/>
  <c r="S131" i="6" s="1"/>
  <c r="R123" i="6"/>
  <c r="S123" i="6" s="1"/>
  <c r="R127" i="6"/>
  <c r="S127" i="6" s="1"/>
  <c r="R113" i="6"/>
  <c r="S113" i="6" s="1"/>
  <c r="I42" i="10"/>
  <c r="J42" i="10" s="1"/>
  <c r="M46" i="10"/>
  <c r="P46" i="10" s="1"/>
  <c r="I48" i="10"/>
  <c r="J48" i="10" s="1"/>
  <c r="M47" i="10"/>
  <c r="P47" i="10" s="1"/>
  <c r="I47" i="10"/>
  <c r="J47" i="10" s="1"/>
  <c r="M48" i="10"/>
  <c r="P48" i="10" s="1"/>
  <c r="I49" i="10"/>
  <c r="J49" i="10" s="1"/>
  <c r="M49" i="10"/>
  <c r="P49" i="10" s="1"/>
  <c r="I50" i="10"/>
  <c r="J50" i="10" s="1"/>
  <c r="M50" i="10"/>
  <c r="P50" i="10" s="1"/>
  <c r="I51" i="10"/>
  <c r="J51" i="10" s="1"/>
  <c r="M51" i="10"/>
  <c r="P51" i="10" s="1"/>
  <c r="I46" i="10"/>
  <c r="J46" i="10" s="1"/>
  <c r="M52" i="10"/>
  <c r="P52" i="10" s="1"/>
  <c r="R133" i="6" s="1"/>
  <c r="S133" i="6" s="1"/>
  <c r="I53" i="10"/>
  <c r="J53" i="10" s="1"/>
  <c r="M53" i="10"/>
  <c r="P53" i="10" s="1"/>
  <c r="I52" i="10"/>
  <c r="J52" i="10" s="1"/>
  <c r="M54" i="10"/>
  <c r="P54" i="10" s="1"/>
  <c r="I55" i="10"/>
  <c r="J55" i="10" s="1"/>
  <c r="M55" i="10"/>
  <c r="P55" i="10" s="1"/>
  <c r="R138" i="6" s="1"/>
  <c r="S138" i="6" s="1"/>
  <c r="I54" i="10"/>
  <c r="J54" i="10" s="1"/>
  <c r="M56" i="10"/>
  <c r="P56" i="10" s="1"/>
  <c r="I56" i="10"/>
  <c r="J56" i="10" s="1"/>
  <c r="M57" i="10"/>
  <c r="P57" i="10" s="1"/>
  <c r="I57" i="10"/>
  <c r="J57" i="10" s="1"/>
  <c r="M58" i="10"/>
  <c r="P58" i="10" s="1"/>
  <c r="I58" i="10"/>
  <c r="J58" i="10" s="1"/>
  <c r="M59" i="10"/>
  <c r="P59" i="10" s="1"/>
  <c r="R163" i="6" s="1"/>
  <c r="S163" i="6" s="1"/>
  <c r="I59" i="10"/>
  <c r="J59" i="10" s="1"/>
  <c r="M60" i="10"/>
  <c r="P60" i="10" s="1"/>
  <c r="I61" i="10"/>
  <c r="J61" i="10" s="1"/>
  <c r="M61" i="10"/>
  <c r="P61" i="10" s="1"/>
  <c r="I60" i="10"/>
  <c r="J60" i="10" s="1"/>
  <c r="M62" i="10"/>
  <c r="P62" i="10" s="1"/>
  <c r="R165" i="6" s="1"/>
  <c r="S165" i="6" s="1"/>
  <c r="I63" i="10"/>
  <c r="J63" i="10" s="1"/>
  <c r="M63" i="10"/>
  <c r="P63" i="10" s="1"/>
  <c r="I62" i="10"/>
  <c r="J62" i="10" s="1"/>
  <c r="M64" i="10"/>
  <c r="P64" i="10" s="1"/>
  <c r="R166" i="6" s="1"/>
  <c r="S166" i="6" s="1"/>
  <c r="I64" i="10"/>
  <c r="J64" i="10" s="1"/>
  <c r="B12" i="10"/>
  <c r="B14" i="10"/>
  <c r="B17" i="10"/>
  <c r="B16" i="10"/>
  <c r="B15" i="10"/>
  <c r="B18" i="10"/>
  <c r="B20" i="10"/>
  <c r="B19" i="10"/>
  <c r="B21" i="10"/>
  <c r="B23" i="10"/>
  <c r="B22" i="10"/>
  <c r="B26" i="10"/>
  <c r="B28" i="10"/>
  <c r="B25" i="10"/>
  <c r="B24" i="10"/>
  <c r="B27" i="10"/>
  <c r="B31" i="10"/>
  <c r="B33" i="10"/>
  <c r="B32" i="10"/>
  <c r="B29" i="10"/>
  <c r="B35" i="10"/>
  <c r="B37" i="10"/>
  <c r="B36" i="10"/>
  <c r="B34" i="10"/>
  <c r="B30" i="10"/>
  <c r="B39" i="10"/>
  <c r="B40" i="10"/>
  <c r="B44" i="10"/>
  <c r="B41" i="10"/>
  <c r="B38" i="10"/>
  <c r="B43" i="10"/>
  <c r="B45" i="10"/>
  <c r="B42" i="10"/>
  <c r="B48" i="10"/>
  <c r="B47" i="10"/>
  <c r="B49" i="10"/>
  <c r="B50" i="10"/>
  <c r="B51" i="10"/>
  <c r="B46" i="10"/>
  <c r="B53" i="10"/>
  <c r="B52" i="10"/>
  <c r="B55" i="10"/>
  <c r="B54" i="10"/>
  <c r="B56" i="10"/>
  <c r="B57" i="10"/>
  <c r="B58" i="10"/>
  <c r="B59" i="10"/>
  <c r="B61" i="10"/>
  <c r="B60" i="10"/>
  <c r="B63" i="10"/>
  <c r="B62" i="10"/>
  <c r="B64" i="10"/>
  <c r="B13" i="10"/>
  <c r="P221" i="6"/>
  <c r="P217" i="6"/>
  <c r="D24" i="6"/>
  <c r="D91" i="6"/>
  <c r="D115" i="6"/>
  <c r="D90" i="6"/>
  <c r="D106" i="6"/>
  <c r="D33" i="6"/>
  <c r="D27" i="6"/>
  <c r="D121" i="6"/>
  <c r="D45" i="6"/>
  <c r="D47" i="6"/>
  <c r="D95" i="6"/>
  <c r="D118" i="6"/>
  <c r="D75" i="6"/>
  <c r="D134" i="6"/>
  <c r="D150" i="6"/>
  <c r="D151" i="6"/>
  <c r="D100" i="6"/>
  <c r="D152" i="6"/>
  <c r="D153" i="6"/>
  <c r="D34" i="6"/>
  <c r="D154" i="6"/>
  <c r="D94" i="6"/>
  <c r="D113" i="6"/>
  <c r="D155" i="6"/>
  <c r="D135" i="6"/>
  <c r="D156" i="6"/>
  <c r="D157" i="6"/>
  <c r="D36" i="6"/>
  <c r="D158" i="6"/>
  <c r="D159" i="6"/>
  <c r="D160" i="6"/>
  <c r="D52" i="6"/>
  <c r="D54" i="6"/>
  <c r="D127" i="6"/>
  <c r="D123" i="6"/>
  <c r="D131" i="6"/>
  <c r="D76" i="6"/>
  <c r="D77" i="6"/>
  <c r="D111" i="6"/>
  <c r="D167" i="6"/>
  <c r="D60" i="6"/>
  <c r="D110" i="6"/>
  <c r="D132" i="6"/>
  <c r="D68" i="6"/>
  <c r="D168" i="6"/>
  <c r="D162" i="6"/>
  <c r="D104" i="6"/>
  <c r="D128" i="6"/>
  <c r="D169" i="6"/>
  <c r="D122" i="6"/>
  <c r="D44" i="6"/>
  <c r="D98" i="6"/>
  <c r="D99" i="6"/>
  <c r="D58" i="6"/>
  <c r="D114" i="6"/>
  <c r="D120" i="6"/>
  <c r="D103" i="6"/>
  <c r="D125" i="6"/>
  <c r="D161" i="6"/>
  <c r="C59" i="6"/>
  <c r="C24" i="6"/>
  <c r="C91" i="6"/>
  <c r="C115" i="6"/>
  <c r="C90" i="6"/>
  <c r="C106" i="6"/>
  <c r="C33" i="6"/>
  <c r="C27" i="6"/>
  <c r="C121" i="6"/>
  <c r="C45" i="6"/>
  <c r="C47" i="6"/>
  <c r="C95" i="6"/>
  <c r="C118" i="6"/>
  <c r="C75" i="6"/>
  <c r="C134" i="6"/>
  <c r="C150" i="6"/>
  <c r="C151" i="6"/>
  <c r="C100" i="6"/>
  <c r="C152" i="6"/>
  <c r="C153" i="6"/>
  <c r="C34" i="6"/>
  <c r="C154" i="6"/>
  <c r="C94" i="6"/>
  <c r="C113" i="6"/>
  <c r="C155" i="6"/>
  <c r="C135" i="6"/>
  <c r="C156" i="6"/>
  <c r="C157" i="6"/>
  <c r="C36" i="6"/>
  <c r="C158" i="6"/>
  <c r="C159" i="6"/>
  <c r="C160" i="6"/>
  <c r="C52" i="6"/>
  <c r="C54" i="6"/>
  <c r="C127" i="6"/>
  <c r="C123" i="6"/>
  <c r="C131" i="6"/>
  <c r="C76" i="6"/>
  <c r="C77" i="6"/>
  <c r="C111" i="6"/>
  <c r="C167" i="6"/>
  <c r="C60" i="6"/>
  <c r="C110" i="6"/>
  <c r="C132" i="6"/>
  <c r="C68" i="6"/>
  <c r="C168" i="6"/>
  <c r="C162" i="6"/>
  <c r="C104" i="6"/>
  <c r="C128" i="6"/>
  <c r="C169" i="6"/>
  <c r="C122" i="6"/>
  <c r="C44" i="6"/>
  <c r="C98" i="6"/>
  <c r="C99" i="6"/>
  <c r="C58" i="6"/>
  <c r="C114" i="6"/>
  <c r="C120" i="6"/>
  <c r="C103" i="6"/>
  <c r="C125" i="6"/>
  <c r="C161" i="6"/>
  <c r="I15" i="14"/>
  <c r="R164" i="6" l="1"/>
  <c r="R128" i="6"/>
  <c r="U133" i="6"/>
  <c r="U165" i="6"/>
  <c r="R132" i="6"/>
  <c r="U138" i="6"/>
  <c r="U166" i="6"/>
  <c r="R162" i="6"/>
  <c r="U163" i="6"/>
  <c r="U134" i="6"/>
  <c r="U151" i="6"/>
  <c r="U152" i="6"/>
  <c r="U169" i="6"/>
  <c r="U154" i="6"/>
  <c r="U81" i="6"/>
  <c r="U153" i="6"/>
  <c r="U131" i="6"/>
  <c r="U113" i="6"/>
  <c r="U157" i="6"/>
  <c r="U150" i="6"/>
  <c r="U155" i="6"/>
  <c r="U156" i="6"/>
  <c r="U168" i="6"/>
  <c r="U123" i="6"/>
  <c r="U118" i="6"/>
  <c r="U127" i="6"/>
  <c r="U159" i="6"/>
  <c r="U158" i="6"/>
  <c r="U160" i="6"/>
  <c r="U167" i="6"/>
  <c r="I46" i="14"/>
  <c r="I51" i="14"/>
  <c r="I35" i="14"/>
  <c r="I34" i="14"/>
  <c r="I36" i="14"/>
  <c r="I38" i="14"/>
  <c r="I37" i="14"/>
  <c r="I39" i="14"/>
  <c r="I41" i="14"/>
  <c r="I40" i="14"/>
  <c r="I42" i="14"/>
  <c r="I44" i="14"/>
  <c r="I45" i="14"/>
  <c r="I43" i="14"/>
  <c r="I47" i="14"/>
  <c r="I48" i="14"/>
  <c r="I49" i="14"/>
  <c r="I50" i="14"/>
  <c r="I52" i="14"/>
  <c r="I13" i="14"/>
  <c r="I18" i="14"/>
  <c r="I17" i="14"/>
  <c r="I19" i="14"/>
  <c r="I14" i="14"/>
  <c r="I16" i="14"/>
  <c r="I20" i="14"/>
  <c r="I21" i="14"/>
  <c r="I22" i="14"/>
  <c r="I24" i="14"/>
  <c r="I23" i="14"/>
  <c r="I27" i="14"/>
  <c r="I26" i="14"/>
  <c r="I28" i="14"/>
  <c r="I29" i="14"/>
  <c r="I25" i="14"/>
  <c r="I33" i="14"/>
  <c r="I30" i="14"/>
  <c r="I31" i="14"/>
  <c r="I32" i="14"/>
  <c r="C13" i="14"/>
  <c r="P213" i="6"/>
  <c r="P216" i="6"/>
  <c r="P219" i="6"/>
  <c r="P214" i="6"/>
  <c r="C37" i="6"/>
  <c r="D37" i="6"/>
  <c r="D40" i="6"/>
  <c r="C130" i="6"/>
  <c r="D130" i="6"/>
  <c r="C87" i="6"/>
  <c r="D87" i="6"/>
  <c r="C142" i="6"/>
  <c r="D142" i="6"/>
  <c r="C38" i="6"/>
  <c r="D38" i="6"/>
  <c r="C30" i="6"/>
  <c r="D30" i="6"/>
  <c r="C144" i="6"/>
  <c r="D144" i="6"/>
  <c r="C101" i="6"/>
  <c r="D101" i="6"/>
  <c r="C145" i="6"/>
  <c r="D145" i="6"/>
  <c r="C20" i="6"/>
  <c r="D20" i="6"/>
  <c r="D50" i="6"/>
  <c r="C31" i="6"/>
  <c r="D31" i="6"/>
  <c r="C10" i="6"/>
  <c r="D10" i="6"/>
  <c r="C126" i="6"/>
  <c r="D126" i="6"/>
  <c r="C7" i="6"/>
  <c r="D7" i="6"/>
  <c r="C148" i="6"/>
  <c r="D148" i="6"/>
  <c r="C137" i="6"/>
  <c r="D137" i="6"/>
  <c r="C46" i="6"/>
  <c r="D46" i="6"/>
  <c r="C69" i="6"/>
  <c r="D69" i="6"/>
  <c r="C92" i="6"/>
  <c r="D92" i="6"/>
  <c r="C96" i="6"/>
  <c r="D96" i="6"/>
  <c r="C88" i="6"/>
  <c r="D88" i="6"/>
  <c r="C136" i="6"/>
  <c r="D136" i="6"/>
  <c r="C124" i="6"/>
  <c r="D124" i="6"/>
  <c r="C49" i="6"/>
  <c r="D49" i="6"/>
  <c r="C70" i="6"/>
  <c r="D70" i="6"/>
  <c r="R51" i="9"/>
  <c r="M71" i="9"/>
  <c r="N71" i="9"/>
  <c r="R71" i="9"/>
  <c r="M70" i="9"/>
  <c r="N70" i="9"/>
  <c r="R70" i="9"/>
  <c r="M73" i="9"/>
  <c r="N73" i="9"/>
  <c r="R73" i="9"/>
  <c r="M68" i="9"/>
  <c r="N68" i="9"/>
  <c r="R68" i="9"/>
  <c r="M69" i="9"/>
  <c r="N69" i="9"/>
  <c r="R69" i="9"/>
  <c r="M76" i="9"/>
  <c r="N76" i="9"/>
  <c r="R76" i="9"/>
  <c r="M75" i="9"/>
  <c r="N75" i="9"/>
  <c r="R75" i="9"/>
  <c r="M72" i="9"/>
  <c r="N72" i="9"/>
  <c r="R72" i="9"/>
  <c r="M67" i="9"/>
  <c r="N67" i="9"/>
  <c r="R67" i="9"/>
  <c r="M74" i="9"/>
  <c r="N74" i="9"/>
  <c r="R74" i="9"/>
  <c r="J40" i="9"/>
  <c r="I67" i="9"/>
  <c r="J67" i="9" s="1"/>
  <c r="J15" i="9"/>
  <c r="J52" i="9"/>
  <c r="I69" i="9"/>
  <c r="J69" i="9" s="1"/>
  <c r="J30" i="9"/>
  <c r="J23" i="9"/>
  <c r="I74" i="9"/>
  <c r="J74" i="9" s="1"/>
  <c r="J27" i="9"/>
  <c r="I73" i="9"/>
  <c r="J73" i="9" s="1"/>
  <c r="J48" i="9"/>
  <c r="J37" i="9"/>
  <c r="S162" i="6" l="1"/>
  <c r="U162" i="6" s="1"/>
  <c r="S132" i="6"/>
  <c r="U132" i="6" s="1"/>
  <c r="S128" i="6"/>
  <c r="U128" i="6" s="1"/>
  <c r="S164" i="6"/>
  <c r="U164" i="6" s="1"/>
  <c r="J39" i="9"/>
  <c r="J13" i="9"/>
  <c r="P67" i="9"/>
  <c r="P75" i="9"/>
  <c r="G195" i="6" s="1"/>
  <c r="P71" i="9"/>
  <c r="G180" i="6" s="1"/>
  <c r="P72" i="9"/>
  <c r="G189" i="6" s="1"/>
  <c r="P69" i="9"/>
  <c r="G185" i="6" s="1"/>
  <c r="P73" i="9"/>
  <c r="G191" i="6" s="1"/>
  <c r="P70" i="9"/>
  <c r="G187" i="6" s="1"/>
  <c r="P74" i="9"/>
  <c r="G193" i="6" s="1"/>
  <c r="P76" i="9"/>
  <c r="P68" i="9"/>
  <c r="G179" i="6" s="1"/>
  <c r="P207" i="6"/>
  <c r="R12" i="15"/>
  <c r="P204" i="6"/>
  <c r="P205" i="6"/>
  <c r="P210" i="6"/>
  <c r="P206" i="6"/>
  <c r="P208" i="6"/>
  <c r="C109" i="6"/>
  <c r="D109" i="6"/>
  <c r="M15" i="9"/>
  <c r="P180" i="6" l="1"/>
  <c r="R180" i="6"/>
  <c r="S180" i="6" s="1"/>
  <c r="R179" i="6"/>
  <c r="S179" i="6" s="1"/>
  <c r="P179" i="6"/>
  <c r="P195" i="6"/>
  <c r="R195" i="6"/>
  <c r="S195" i="6" s="1"/>
  <c r="G197" i="6"/>
  <c r="P193" i="6"/>
  <c r="R193" i="6"/>
  <c r="S193" i="6" s="1"/>
  <c r="R187" i="6"/>
  <c r="S187" i="6" s="1"/>
  <c r="P187" i="6"/>
  <c r="R189" i="6"/>
  <c r="S189" i="6" s="1"/>
  <c r="P189" i="6"/>
  <c r="P78" i="9"/>
  <c r="G182" i="6"/>
  <c r="P191" i="6"/>
  <c r="R191" i="6"/>
  <c r="S191" i="6" s="1"/>
  <c r="P185" i="6"/>
  <c r="R185" i="6"/>
  <c r="S185" i="6" s="1"/>
  <c r="R148" i="6"/>
  <c r="S148" i="6" s="1"/>
  <c r="R137" i="6"/>
  <c r="S137" i="6" s="1"/>
  <c r="R146" i="6"/>
  <c r="S146" i="6" s="1"/>
  <c r="R147" i="6"/>
  <c r="S147" i="6" s="1"/>
  <c r="R144" i="6"/>
  <c r="S144" i="6" s="1"/>
  <c r="R145" i="6"/>
  <c r="S145" i="6" s="1"/>
  <c r="C6" i="6"/>
  <c r="D6" i="6"/>
  <c r="C39" i="6"/>
  <c r="D39" i="6"/>
  <c r="M37" i="15"/>
  <c r="N37" i="15"/>
  <c r="O37" i="15"/>
  <c r="R37" i="15"/>
  <c r="J28" i="15"/>
  <c r="C27" i="15"/>
  <c r="R20" i="15"/>
  <c r="R36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G177" i="6" l="1"/>
  <c r="P79" i="9" s="1"/>
  <c r="U189" i="6"/>
  <c r="U180" i="6"/>
  <c r="G176" i="6"/>
  <c r="U195" i="6"/>
  <c r="U185" i="6"/>
  <c r="U187" i="6"/>
  <c r="U179" i="6"/>
  <c r="P197" i="6"/>
  <c r="R197" i="6"/>
  <c r="S197" i="6" s="1"/>
  <c r="U191" i="6"/>
  <c r="U193" i="6"/>
  <c r="R182" i="6"/>
  <c r="S182" i="6" s="1"/>
  <c r="P182" i="6"/>
  <c r="U146" i="6"/>
  <c r="U147" i="6"/>
  <c r="U137" i="6"/>
  <c r="U148" i="6"/>
  <c r="U145" i="6"/>
  <c r="U144" i="6"/>
  <c r="P37" i="15"/>
  <c r="C36" i="15"/>
  <c r="C37" i="15"/>
  <c r="C33" i="15"/>
  <c r="C34" i="15"/>
  <c r="C35" i="15"/>
  <c r="C32" i="15"/>
  <c r="C30" i="15"/>
  <c r="C31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G178" i="6" l="1"/>
  <c r="U197" i="6"/>
  <c r="U182" i="6"/>
  <c r="M53" i="9"/>
  <c r="N53" i="9"/>
  <c r="O53" i="9"/>
  <c r="R46" i="9"/>
  <c r="M45" i="10"/>
  <c r="P45" i="10" s="1"/>
  <c r="C12" i="10"/>
  <c r="I12" i="10" s="1"/>
  <c r="J12" i="10" s="1"/>
  <c r="C45" i="5"/>
  <c r="C52" i="5"/>
  <c r="C23" i="5"/>
  <c r="J29" i="12"/>
  <c r="J23" i="12"/>
  <c r="I23" i="5" l="1"/>
  <c r="J23" i="5" s="1"/>
  <c r="I45" i="5"/>
  <c r="J45" i="5" s="1"/>
  <c r="J38" i="9"/>
  <c r="I52" i="5"/>
  <c r="J52" i="5" s="1"/>
  <c r="R121" i="6"/>
  <c r="S121" i="6" s="1"/>
  <c r="P53" i="9"/>
  <c r="G73" i="6" s="1"/>
  <c r="P73" i="6" s="1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12" i="14"/>
  <c r="C16" i="14"/>
  <c r="C48" i="14"/>
  <c r="C12" i="14"/>
  <c r="C39" i="14"/>
  <c r="C24" i="14"/>
  <c r="C23" i="14"/>
  <c r="C45" i="14"/>
  <c r="C40" i="14"/>
  <c r="C14" i="14"/>
  <c r="C44" i="14"/>
  <c r="C25" i="14"/>
  <c r="C30" i="14"/>
  <c r="C38" i="14"/>
  <c r="C15" i="14"/>
  <c r="C20" i="14"/>
  <c r="C17" i="14"/>
  <c r="C19" i="14"/>
  <c r="C29" i="14"/>
  <c r="C26" i="14"/>
  <c r="C22" i="14"/>
  <c r="C28" i="14"/>
  <c r="C37" i="14"/>
  <c r="C46" i="14"/>
  <c r="C51" i="14"/>
  <c r="C36" i="14"/>
  <c r="C41" i="14"/>
  <c r="C18" i="14"/>
  <c r="C33" i="14"/>
  <c r="C35" i="14"/>
  <c r="C32" i="14"/>
  <c r="C47" i="14"/>
  <c r="C50" i="14"/>
  <c r="C42" i="14"/>
  <c r="C27" i="14"/>
  <c r="C49" i="14"/>
  <c r="C34" i="14"/>
  <c r="C43" i="14"/>
  <c r="C52" i="14"/>
  <c r="C31" i="14"/>
  <c r="C21" i="14"/>
  <c r="B16" i="14"/>
  <c r="B48" i="14"/>
  <c r="B12" i="14"/>
  <c r="B13" i="14"/>
  <c r="B39" i="14"/>
  <c r="B24" i="14"/>
  <c r="B23" i="14"/>
  <c r="B45" i="14"/>
  <c r="B40" i="14"/>
  <c r="B14" i="14"/>
  <c r="B44" i="14"/>
  <c r="B25" i="14"/>
  <c r="B30" i="14"/>
  <c r="B38" i="14"/>
  <c r="B15" i="14"/>
  <c r="B20" i="14"/>
  <c r="B17" i="14"/>
  <c r="B19" i="14"/>
  <c r="B29" i="14"/>
  <c r="B26" i="14"/>
  <c r="B22" i="14"/>
  <c r="B28" i="14"/>
  <c r="B37" i="14"/>
  <c r="B46" i="14"/>
  <c r="B51" i="14"/>
  <c r="B36" i="14"/>
  <c r="B41" i="14"/>
  <c r="B18" i="14"/>
  <c r="B33" i="14"/>
  <c r="B35" i="14"/>
  <c r="B32" i="14"/>
  <c r="B47" i="14"/>
  <c r="B50" i="14"/>
  <c r="B42" i="14"/>
  <c r="B27" i="14"/>
  <c r="B49" i="14"/>
  <c r="B34" i="14"/>
  <c r="B43" i="14"/>
  <c r="B52" i="14"/>
  <c r="B31" i="14"/>
  <c r="B21" i="14"/>
  <c r="J30" i="14"/>
  <c r="G71" i="6" l="1"/>
  <c r="U121" i="6"/>
  <c r="R141" i="6"/>
  <c r="S141" i="6" s="1"/>
  <c r="R140" i="6"/>
  <c r="S140" i="6" s="1"/>
  <c r="R139" i="6"/>
  <c r="S139" i="6" s="1"/>
  <c r="R143" i="6"/>
  <c r="S143" i="6" s="1"/>
  <c r="C13" i="6"/>
  <c r="D13" i="6"/>
  <c r="I40" i="12"/>
  <c r="J40" i="12" s="1"/>
  <c r="I41" i="12"/>
  <c r="J41" i="12" s="1"/>
  <c r="I58" i="12"/>
  <c r="J58" i="12" s="1"/>
  <c r="I12" i="13"/>
  <c r="I13" i="13"/>
  <c r="J13" i="13" s="1"/>
  <c r="I14" i="13"/>
  <c r="J14" i="13" s="1"/>
  <c r="I15" i="13"/>
  <c r="J15" i="13" s="1"/>
  <c r="I17" i="13"/>
  <c r="J17" i="13" s="1"/>
  <c r="I16" i="13"/>
  <c r="J16" i="13" s="1"/>
  <c r="I21" i="13"/>
  <c r="J21" i="13" s="1"/>
  <c r="I19" i="13"/>
  <c r="J19" i="13" s="1"/>
  <c r="I22" i="13"/>
  <c r="J22" i="13" s="1"/>
  <c r="I23" i="13"/>
  <c r="J23" i="13" s="1"/>
  <c r="I18" i="13"/>
  <c r="J18" i="13" s="1"/>
  <c r="I24" i="13"/>
  <c r="J24" i="13" s="1"/>
  <c r="I27" i="13"/>
  <c r="J27" i="13" s="1"/>
  <c r="I20" i="13"/>
  <c r="J20" i="13" s="1"/>
  <c r="I28" i="13"/>
  <c r="J28" i="13" s="1"/>
  <c r="I30" i="13"/>
  <c r="J30" i="13" s="1"/>
  <c r="I34" i="13"/>
  <c r="J34" i="13" s="1"/>
  <c r="I35" i="13"/>
  <c r="J35" i="13" s="1"/>
  <c r="I44" i="13"/>
  <c r="J44" i="13" s="1"/>
  <c r="I26" i="13"/>
  <c r="J26" i="13" s="1"/>
  <c r="I29" i="13"/>
  <c r="J29" i="13" s="1"/>
  <c r="I32" i="13"/>
  <c r="J32" i="13" s="1"/>
  <c r="I38" i="13"/>
  <c r="J38" i="13" s="1"/>
  <c r="I33" i="13"/>
  <c r="J33" i="13" s="1"/>
  <c r="I37" i="13"/>
  <c r="J37" i="13" s="1"/>
  <c r="I25" i="13"/>
  <c r="J25" i="13" s="1"/>
  <c r="I39" i="13"/>
  <c r="J39" i="13" s="1"/>
  <c r="I40" i="13"/>
  <c r="J40" i="13" s="1"/>
  <c r="I31" i="13" l="1"/>
  <c r="J31" i="13" s="1"/>
  <c r="R13" i="13"/>
  <c r="J12" i="13"/>
  <c r="R12" i="10" l="1"/>
  <c r="R25" i="12"/>
  <c r="R31" i="12"/>
  <c r="R22" i="12"/>
  <c r="I35" i="12" l="1"/>
  <c r="J35" i="12" s="1"/>
  <c r="I18" i="12"/>
  <c r="J18" i="12" s="1"/>
  <c r="I43" i="12"/>
  <c r="J43" i="12" s="1"/>
  <c r="I46" i="12"/>
  <c r="J46" i="12" s="1"/>
  <c r="I47" i="12"/>
  <c r="J47" i="12" s="1"/>
  <c r="I49" i="12"/>
  <c r="J49" i="12" s="1"/>
  <c r="I30" i="12"/>
  <c r="J30" i="12" s="1"/>
  <c r="I31" i="12"/>
  <c r="J31" i="12" s="1"/>
  <c r="I55" i="12"/>
  <c r="J55" i="12" s="1"/>
  <c r="I32" i="12"/>
  <c r="J32" i="12" s="1"/>
  <c r="I13" i="12"/>
  <c r="J13" i="12" s="1"/>
  <c r="I14" i="12"/>
  <c r="J14" i="12" s="1"/>
  <c r="I45" i="12"/>
  <c r="J45" i="12" s="1"/>
  <c r="C29" i="10"/>
  <c r="I29" i="10" s="1"/>
  <c r="C24" i="10"/>
  <c r="I24" i="10" s="1"/>
  <c r="M21" i="10"/>
  <c r="P21" i="10" s="1"/>
  <c r="C15" i="10"/>
  <c r="I15" i="10" s="1"/>
  <c r="C21" i="10"/>
  <c r="I21" i="10" s="1"/>
  <c r="I41" i="10"/>
  <c r="C28" i="10"/>
  <c r="I28" i="10" s="1"/>
  <c r="C34" i="10"/>
  <c r="I34" i="10" s="1"/>
  <c r="I20" i="10"/>
  <c r="C33" i="10"/>
  <c r="I33" i="10" s="1"/>
  <c r="C17" i="10"/>
  <c r="I17" i="10" s="1"/>
  <c r="C13" i="10"/>
  <c r="I13" i="10" s="1"/>
  <c r="C38" i="10"/>
  <c r="I38" i="10" s="1"/>
  <c r="I43" i="10"/>
  <c r="C30" i="10"/>
  <c r="I30" i="10" s="1"/>
  <c r="C26" i="10"/>
  <c r="I26" i="10" s="1"/>
  <c r="C19" i="10"/>
  <c r="I19" i="10" s="1"/>
  <c r="C36" i="10"/>
  <c r="I36" i="10" s="1"/>
  <c r="C16" i="10"/>
  <c r="I16" i="10" s="1"/>
  <c r="I44" i="10"/>
  <c r="C18" i="10"/>
  <c r="I18" i="10" s="1"/>
  <c r="C35" i="10"/>
  <c r="I35" i="10" s="1"/>
  <c r="C23" i="10"/>
  <c r="I23" i="10" s="1"/>
  <c r="C31" i="10"/>
  <c r="I31" i="10" s="1"/>
  <c r="C40" i="10"/>
  <c r="I40" i="10" s="1"/>
  <c r="I45" i="10"/>
  <c r="C32" i="10"/>
  <c r="I32" i="10" s="1"/>
  <c r="C37" i="10"/>
  <c r="I37" i="10" s="1"/>
  <c r="C39" i="10"/>
  <c r="I39" i="10" s="1"/>
  <c r="C22" i="10"/>
  <c r="I22" i="10" s="1"/>
  <c r="J22" i="10" s="1"/>
  <c r="C27" i="10"/>
  <c r="I27" i="10" s="1"/>
  <c r="C25" i="10"/>
  <c r="I25" i="10" s="1"/>
  <c r="C14" i="10"/>
  <c r="I14" i="10" s="1"/>
  <c r="R27" i="9"/>
  <c r="R43" i="9"/>
  <c r="R21" i="9"/>
  <c r="R45" i="9"/>
  <c r="R38" i="9"/>
  <c r="R57" i="9"/>
  <c r="R23" i="9"/>
  <c r="C38" i="5"/>
  <c r="C61" i="5"/>
  <c r="C31" i="5"/>
  <c r="C19" i="5"/>
  <c r="C28" i="5"/>
  <c r="C35" i="5"/>
  <c r="C50" i="5"/>
  <c r="C66" i="5"/>
  <c r="C27" i="5"/>
  <c r="C62" i="5"/>
  <c r="C54" i="5"/>
  <c r="C46" i="5"/>
  <c r="C18" i="5"/>
  <c r="C67" i="5"/>
  <c r="C57" i="5"/>
  <c r="C36" i="5"/>
  <c r="C40" i="5"/>
  <c r="C21" i="5"/>
  <c r="C78" i="5"/>
  <c r="C17" i="5"/>
  <c r="C60" i="5"/>
  <c r="C29" i="5"/>
  <c r="C37" i="5"/>
  <c r="C51" i="5"/>
  <c r="C30" i="5"/>
  <c r="C47" i="5"/>
  <c r="C64" i="5"/>
  <c r="C15" i="5"/>
  <c r="C59" i="5"/>
  <c r="C53" i="5"/>
  <c r="D15" i="6"/>
  <c r="D32" i="6"/>
  <c r="D41" i="6"/>
  <c r="D17" i="6"/>
  <c r="D9" i="6"/>
  <c r="D19" i="6"/>
  <c r="D61" i="6"/>
  <c r="D86" i="6"/>
  <c r="D22" i="6"/>
  <c r="D25" i="6"/>
  <c r="D89" i="6"/>
  <c r="D57" i="6"/>
  <c r="D55" i="6"/>
  <c r="D48" i="6"/>
  <c r="D43" i="6"/>
  <c r="D116" i="6"/>
  <c r="D56" i="6"/>
  <c r="D66" i="6"/>
  <c r="D139" i="6"/>
  <c r="D97" i="6"/>
  <c r="D62" i="6"/>
  <c r="D149" i="6"/>
  <c r="D140" i="6"/>
  <c r="D67" i="6"/>
  <c r="D146" i="6"/>
  <c r="D59" i="6"/>
  <c r="D141" i="6"/>
  <c r="D143" i="6"/>
  <c r="D105" i="6"/>
  <c r="D147" i="6"/>
  <c r="D21" i="6"/>
  <c r="D53" i="6"/>
  <c r="D16" i="6"/>
  <c r="I27" i="5" l="1"/>
  <c r="J27" i="5" s="1"/>
  <c r="I51" i="5"/>
  <c r="J51" i="5" s="1"/>
  <c r="I37" i="5"/>
  <c r="J37" i="5" s="1"/>
  <c r="I57" i="5"/>
  <c r="J57" i="5" s="1"/>
  <c r="I50" i="5"/>
  <c r="J50" i="5" s="1"/>
  <c r="I21" i="5"/>
  <c r="J21" i="5" s="1"/>
  <c r="I53" i="5"/>
  <c r="J53" i="5" s="1"/>
  <c r="I29" i="5"/>
  <c r="J29" i="5" s="1"/>
  <c r="I35" i="5"/>
  <c r="J35" i="5" s="1"/>
  <c r="I40" i="5"/>
  <c r="J40" i="5" s="1"/>
  <c r="I59" i="5"/>
  <c r="J59" i="5" s="1"/>
  <c r="I18" i="5"/>
  <c r="J18" i="5" s="1"/>
  <c r="I28" i="5"/>
  <c r="J28" i="5" s="1"/>
  <c r="I30" i="5"/>
  <c r="J30" i="5" s="1"/>
  <c r="I38" i="5"/>
  <c r="J38" i="5" s="1"/>
  <c r="I46" i="5"/>
  <c r="J46" i="5" s="1"/>
  <c r="I19" i="5"/>
  <c r="J19" i="5" s="1"/>
  <c r="I47" i="5"/>
  <c r="J47" i="5" s="1"/>
  <c r="I64" i="5"/>
  <c r="J64" i="5" s="1"/>
  <c r="I54" i="5"/>
  <c r="J54" i="5" s="1"/>
  <c r="I31" i="5"/>
  <c r="J31" i="5" s="1"/>
  <c r="I62" i="5"/>
  <c r="J62" i="5" s="1"/>
  <c r="I61" i="5"/>
  <c r="J61" i="5" s="1"/>
  <c r="I36" i="5"/>
  <c r="J36" i="5" s="1"/>
  <c r="I60" i="5"/>
  <c r="J60" i="5" s="1"/>
  <c r="I17" i="5"/>
  <c r="J17" i="5" s="1"/>
  <c r="I78" i="5"/>
  <c r="J78" i="5" s="1"/>
  <c r="R40" i="5"/>
  <c r="I15" i="5"/>
  <c r="R13" i="5"/>
  <c r="I76" i="9"/>
  <c r="I75" i="9"/>
  <c r="I71" i="9"/>
  <c r="I72" i="9"/>
  <c r="I70" i="9"/>
  <c r="J42" i="9"/>
  <c r="I14" i="9"/>
  <c r="J31" i="9"/>
  <c r="R15" i="9"/>
  <c r="R44" i="9"/>
  <c r="R33" i="9"/>
  <c r="R26" i="9"/>
  <c r="R34" i="9"/>
  <c r="R20" i="9"/>
  <c r="R40" i="9"/>
  <c r="R29" i="9"/>
  <c r="R22" i="9"/>
  <c r="R55" i="9"/>
  <c r="R54" i="9"/>
  <c r="R56" i="9"/>
  <c r="R31" i="9"/>
  <c r="R47" i="9"/>
  <c r="R42" i="9"/>
  <c r="R17" i="9"/>
  <c r="R50" i="9"/>
  <c r="R37" i="9"/>
  <c r="R32" i="9"/>
  <c r="R48" i="9"/>
  <c r="R35" i="9"/>
  <c r="R60" i="9"/>
  <c r="R13" i="9"/>
  <c r="R53" i="9"/>
  <c r="R16" i="9"/>
  <c r="R25" i="9"/>
  <c r="R59" i="9"/>
  <c r="R28" i="9"/>
  <c r="R24" i="9"/>
  <c r="R39" i="9"/>
  <c r="R30" i="9"/>
  <c r="R14" i="9"/>
  <c r="R19" i="9"/>
  <c r="R41" i="9"/>
  <c r="R49" i="9"/>
  <c r="R36" i="9"/>
  <c r="R58" i="9"/>
  <c r="R18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8" i="9"/>
  <c r="N58" i="9"/>
  <c r="O58" i="9"/>
  <c r="M57" i="9"/>
  <c r="N57" i="9"/>
  <c r="O57" i="9"/>
  <c r="M59" i="9"/>
  <c r="N59" i="9"/>
  <c r="O59" i="9"/>
  <c r="M54" i="9"/>
  <c r="N54" i="9"/>
  <c r="O54" i="9"/>
  <c r="M56" i="9"/>
  <c r="N56" i="9"/>
  <c r="O56" i="9"/>
  <c r="M55" i="9"/>
  <c r="N55" i="9"/>
  <c r="O55" i="9"/>
  <c r="M60" i="9"/>
  <c r="N60" i="9"/>
  <c r="O60" i="9"/>
  <c r="M52" i="9"/>
  <c r="N52" i="9"/>
  <c r="O52" i="9"/>
  <c r="R31" i="5"/>
  <c r="R32" i="5"/>
  <c r="R33" i="5"/>
  <c r="R34" i="5"/>
  <c r="R35" i="5"/>
  <c r="R36" i="5"/>
  <c r="R37" i="5"/>
  <c r="R38" i="5"/>
  <c r="R39" i="5"/>
  <c r="R41" i="5"/>
  <c r="R42" i="5"/>
  <c r="R43" i="5"/>
  <c r="R44" i="5"/>
  <c r="R45" i="5"/>
  <c r="R46" i="5"/>
  <c r="R47" i="5"/>
  <c r="R15" i="5"/>
  <c r="R16" i="5"/>
  <c r="R17" i="5"/>
  <c r="R18" i="5"/>
  <c r="R19" i="5"/>
  <c r="R20" i="5"/>
  <c r="R21" i="5"/>
  <c r="R22" i="5"/>
  <c r="R23" i="5"/>
  <c r="R24" i="5"/>
  <c r="R83" i="5"/>
  <c r="R25" i="5"/>
  <c r="R26" i="5"/>
  <c r="R27" i="5"/>
  <c r="R28" i="5"/>
  <c r="R29" i="5"/>
  <c r="R30" i="5"/>
  <c r="O36" i="15"/>
  <c r="N36" i="15"/>
  <c r="M36" i="15"/>
  <c r="J36" i="15"/>
  <c r="O35" i="15"/>
  <c r="N35" i="15"/>
  <c r="M35" i="15"/>
  <c r="J33" i="15"/>
  <c r="O34" i="15"/>
  <c r="N34" i="15"/>
  <c r="M34" i="15"/>
  <c r="J37" i="15"/>
  <c r="O33" i="15"/>
  <c r="N33" i="15"/>
  <c r="M33" i="15"/>
  <c r="J34" i="15"/>
  <c r="O32" i="15"/>
  <c r="N32" i="15"/>
  <c r="M32" i="15"/>
  <c r="J35" i="15"/>
  <c r="J32" i="15"/>
  <c r="O31" i="15"/>
  <c r="N31" i="15"/>
  <c r="M31" i="15"/>
  <c r="J31" i="15"/>
  <c r="O30" i="15"/>
  <c r="N30" i="15"/>
  <c r="M30" i="15"/>
  <c r="O29" i="15"/>
  <c r="N29" i="15"/>
  <c r="M29" i="15"/>
  <c r="J30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J13" i="15"/>
  <c r="O12" i="15"/>
  <c r="N12" i="15"/>
  <c r="M12" i="15"/>
  <c r="I12" i="15"/>
  <c r="J12" i="15" s="1"/>
  <c r="J40" i="14"/>
  <c r="J39" i="14"/>
  <c r="J46" i="14"/>
  <c r="J51" i="14"/>
  <c r="J45" i="14"/>
  <c r="O52" i="14"/>
  <c r="N52" i="14"/>
  <c r="M52" i="14"/>
  <c r="J35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J31" i="14"/>
  <c r="O46" i="14"/>
  <c r="N46" i="14"/>
  <c r="M46" i="14"/>
  <c r="J25" i="14"/>
  <c r="O45" i="14"/>
  <c r="N45" i="14"/>
  <c r="M45" i="14"/>
  <c r="J13" i="14"/>
  <c r="O44" i="14"/>
  <c r="N44" i="14"/>
  <c r="M44" i="14"/>
  <c r="J49" i="14"/>
  <c r="O43" i="14"/>
  <c r="N43" i="14"/>
  <c r="M43" i="14"/>
  <c r="J41" i="14"/>
  <c r="O42" i="14"/>
  <c r="N42" i="14"/>
  <c r="M42" i="14"/>
  <c r="J36" i="14"/>
  <c r="O41" i="14"/>
  <c r="N41" i="14"/>
  <c r="M41" i="14"/>
  <c r="J52" i="14"/>
  <c r="O40" i="14"/>
  <c r="N40" i="14"/>
  <c r="M40" i="14"/>
  <c r="O39" i="14"/>
  <c r="N39" i="14"/>
  <c r="M39" i="14"/>
  <c r="J27" i="14"/>
  <c r="O38" i="14"/>
  <c r="N38" i="14"/>
  <c r="M38" i="14"/>
  <c r="J21" i="14"/>
  <c r="J24" i="14"/>
  <c r="O37" i="14"/>
  <c r="N37" i="14"/>
  <c r="M37" i="14"/>
  <c r="J48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7" i="14"/>
  <c r="O32" i="14"/>
  <c r="N32" i="14"/>
  <c r="M32" i="14"/>
  <c r="J22" i="14"/>
  <c r="O31" i="14"/>
  <c r="N31" i="14"/>
  <c r="M31" i="14"/>
  <c r="J15" i="14"/>
  <c r="O30" i="14"/>
  <c r="N30" i="14"/>
  <c r="M30" i="14"/>
  <c r="J38" i="14"/>
  <c r="O29" i="14"/>
  <c r="N29" i="14"/>
  <c r="M29" i="14"/>
  <c r="J32" i="14"/>
  <c r="O28" i="14"/>
  <c r="N28" i="14"/>
  <c r="M28" i="14"/>
  <c r="O27" i="14"/>
  <c r="N27" i="14"/>
  <c r="M27" i="14"/>
  <c r="J33" i="14"/>
  <c r="O26" i="14"/>
  <c r="N26" i="14"/>
  <c r="M26" i="14"/>
  <c r="J44" i="14"/>
  <c r="O25" i="14"/>
  <c r="N25" i="14"/>
  <c r="M25" i="14"/>
  <c r="J14" i="14"/>
  <c r="O24" i="14"/>
  <c r="N24" i="14"/>
  <c r="M24" i="14"/>
  <c r="O23" i="14"/>
  <c r="N23" i="14"/>
  <c r="M23" i="14"/>
  <c r="J34" i="14"/>
  <c r="O22" i="14"/>
  <c r="N22" i="14"/>
  <c r="M22" i="14"/>
  <c r="J47" i="14"/>
  <c r="O21" i="14"/>
  <c r="N21" i="14"/>
  <c r="M21" i="14"/>
  <c r="J26" i="14"/>
  <c r="O20" i="14"/>
  <c r="N20" i="14"/>
  <c r="M20" i="14"/>
  <c r="J23" i="14"/>
  <c r="O19" i="14"/>
  <c r="N19" i="14"/>
  <c r="M19" i="14"/>
  <c r="J37" i="14"/>
  <c r="O18" i="14"/>
  <c r="N18" i="14"/>
  <c r="M18" i="14"/>
  <c r="J42" i="14"/>
  <c r="O17" i="14"/>
  <c r="N17" i="14"/>
  <c r="M17" i="14"/>
  <c r="J43" i="14"/>
  <c r="O16" i="14"/>
  <c r="N16" i="14"/>
  <c r="M16" i="14"/>
  <c r="J18" i="14"/>
  <c r="O15" i="14"/>
  <c r="N15" i="14"/>
  <c r="M15" i="14"/>
  <c r="I12" i="14"/>
  <c r="J12" i="14" s="1"/>
  <c r="O14" i="14"/>
  <c r="N14" i="14"/>
  <c r="M14" i="14"/>
  <c r="J50" i="14"/>
  <c r="O13" i="14"/>
  <c r="N13" i="14"/>
  <c r="M13" i="14"/>
  <c r="J20" i="14"/>
  <c r="O12" i="14"/>
  <c r="N12" i="14"/>
  <c r="M12" i="14"/>
  <c r="J16" i="14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35" i="12"/>
  <c r="N35" i="12"/>
  <c r="M35" i="12"/>
  <c r="O18" i="12"/>
  <c r="N18" i="12"/>
  <c r="M18" i="12"/>
  <c r="R18" i="12"/>
  <c r="O43" i="12"/>
  <c r="N43" i="12"/>
  <c r="M43" i="12"/>
  <c r="O46" i="12"/>
  <c r="N46" i="12"/>
  <c r="M46" i="12"/>
  <c r="R46" i="12"/>
  <c r="O47" i="12"/>
  <c r="N47" i="12"/>
  <c r="M47" i="12"/>
  <c r="R47" i="12"/>
  <c r="O49" i="12"/>
  <c r="N49" i="12"/>
  <c r="M49" i="12"/>
  <c r="R49" i="12"/>
  <c r="O29" i="12"/>
  <c r="N29" i="12"/>
  <c r="M29" i="12"/>
  <c r="O40" i="12"/>
  <c r="N40" i="12"/>
  <c r="M40" i="12"/>
  <c r="R40" i="12"/>
  <c r="O30" i="12"/>
  <c r="N30" i="12"/>
  <c r="M30" i="12"/>
  <c r="O31" i="12"/>
  <c r="N31" i="12"/>
  <c r="M31" i="12"/>
  <c r="O41" i="12"/>
  <c r="N41" i="12"/>
  <c r="M41" i="12"/>
  <c r="O55" i="12"/>
  <c r="N55" i="12"/>
  <c r="M55" i="12"/>
  <c r="R55" i="12"/>
  <c r="O25" i="12"/>
  <c r="N25" i="12"/>
  <c r="M25" i="12"/>
  <c r="O32" i="12"/>
  <c r="N32" i="12"/>
  <c r="M32" i="12"/>
  <c r="R32" i="12"/>
  <c r="O13" i="12"/>
  <c r="N13" i="12"/>
  <c r="M13" i="12"/>
  <c r="R13" i="12"/>
  <c r="O14" i="12"/>
  <c r="N14" i="12"/>
  <c r="M14" i="12"/>
  <c r="R14" i="12"/>
  <c r="O45" i="12"/>
  <c r="N45" i="12"/>
  <c r="M45" i="12"/>
  <c r="R45" i="12"/>
  <c r="O58" i="12"/>
  <c r="N58" i="12"/>
  <c r="M58" i="12"/>
  <c r="R58" i="12"/>
  <c r="O22" i="12"/>
  <c r="N22" i="12"/>
  <c r="M22" i="12"/>
  <c r="C86" i="6"/>
  <c r="C15" i="6"/>
  <c r="C41" i="6"/>
  <c r="C17" i="6"/>
  <c r="C89" i="6"/>
  <c r="C61" i="6"/>
  <c r="C48" i="6"/>
  <c r="C9" i="6"/>
  <c r="C56" i="6"/>
  <c r="C62" i="6"/>
  <c r="C25" i="6"/>
  <c r="C116" i="6"/>
  <c r="C66" i="6"/>
  <c r="C143" i="6"/>
  <c r="C19" i="6"/>
  <c r="C22" i="6"/>
  <c r="C57" i="6"/>
  <c r="C43" i="6"/>
  <c r="C139" i="6"/>
  <c r="C97" i="6"/>
  <c r="C149" i="6"/>
  <c r="C140" i="6"/>
  <c r="C67" i="6"/>
  <c r="C146" i="6"/>
  <c r="C141" i="6"/>
  <c r="C105" i="6"/>
  <c r="C147" i="6"/>
  <c r="C21" i="6"/>
  <c r="C53" i="6"/>
  <c r="O12" i="10"/>
  <c r="N12" i="10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O13" i="9"/>
  <c r="N13" i="9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13" i="5"/>
  <c r="N14" i="5"/>
  <c r="N15" i="5"/>
  <c r="N16" i="5"/>
  <c r="N17" i="5"/>
  <c r="N18" i="5"/>
  <c r="N19" i="5"/>
  <c r="N20" i="5"/>
  <c r="N21" i="5"/>
  <c r="N22" i="5"/>
  <c r="N23" i="5"/>
  <c r="N24" i="5"/>
  <c r="N83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13" i="5"/>
  <c r="J22" i="9" l="1"/>
  <c r="J26" i="9"/>
  <c r="R14" i="5"/>
  <c r="J15" i="5"/>
  <c r="P13" i="15"/>
  <c r="P12" i="15"/>
  <c r="P31" i="12"/>
  <c r="P13" i="14"/>
  <c r="P15" i="14"/>
  <c r="P17" i="14"/>
  <c r="P19" i="14"/>
  <c r="P21" i="14"/>
  <c r="P23" i="14"/>
  <c r="P25" i="14"/>
  <c r="P27" i="14"/>
  <c r="P38" i="14"/>
  <c r="P46" i="14"/>
  <c r="P15" i="9"/>
  <c r="P215" i="6"/>
  <c r="P209" i="6"/>
  <c r="P18" i="15"/>
  <c r="P20" i="15"/>
  <c r="P28" i="15"/>
  <c r="P32" i="15"/>
  <c r="P34" i="15"/>
  <c r="P26" i="15"/>
  <c r="P15" i="15"/>
  <c r="P17" i="15"/>
  <c r="P19" i="15"/>
  <c r="P21" i="15"/>
  <c r="P23" i="15"/>
  <c r="P25" i="15"/>
  <c r="P27" i="15"/>
  <c r="P29" i="15"/>
  <c r="P31" i="15"/>
  <c r="P33" i="15"/>
  <c r="P35" i="15"/>
  <c r="P14" i="15"/>
  <c r="P16" i="15"/>
  <c r="P22" i="15"/>
  <c r="P24" i="15"/>
  <c r="P30" i="15"/>
  <c r="P36" i="15"/>
  <c r="P31" i="14"/>
  <c r="P35" i="14"/>
  <c r="P42" i="14"/>
  <c r="P48" i="14"/>
  <c r="P50" i="14"/>
  <c r="P29" i="14"/>
  <c r="P33" i="14"/>
  <c r="P37" i="14"/>
  <c r="P40" i="14"/>
  <c r="P44" i="14"/>
  <c r="P52" i="14"/>
  <c r="P12" i="14"/>
  <c r="P14" i="14"/>
  <c r="P16" i="14"/>
  <c r="P18" i="14"/>
  <c r="P20" i="14"/>
  <c r="P22" i="14"/>
  <c r="P24" i="14"/>
  <c r="P26" i="14"/>
  <c r="P28" i="14"/>
  <c r="P30" i="14"/>
  <c r="P32" i="14"/>
  <c r="P34" i="14"/>
  <c r="P36" i="14"/>
  <c r="P39" i="14"/>
  <c r="P41" i="14"/>
  <c r="P43" i="14"/>
  <c r="P45" i="14"/>
  <c r="P47" i="14"/>
  <c r="P49" i="14"/>
  <c r="P51" i="14"/>
  <c r="P46" i="9"/>
  <c r="P57" i="9"/>
  <c r="J29" i="9"/>
  <c r="J55" i="9"/>
  <c r="J50" i="9"/>
  <c r="J24" i="9"/>
  <c r="J17" i="9"/>
  <c r="J21" i="9"/>
  <c r="J19" i="9"/>
  <c r="J54" i="9"/>
  <c r="P60" i="9"/>
  <c r="J71" i="9"/>
  <c r="J46" i="9"/>
  <c r="I68" i="9"/>
  <c r="J68" i="9" s="1"/>
  <c r="P51" i="9"/>
  <c r="P50" i="9"/>
  <c r="R52" i="9"/>
  <c r="J16" i="9"/>
  <c r="P13" i="13"/>
  <c r="P35" i="12"/>
  <c r="R35" i="12"/>
  <c r="P30" i="12"/>
  <c r="R30" i="12"/>
  <c r="P29" i="12"/>
  <c r="R29" i="12"/>
  <c r="P43" i="12"/>
  <c r="R43" i="12"/>
  <c r="P41" i="12"/>
  <c r="R41" i="12"/>
  <c r="P55" i="12"/>
  <c r="P25" i="12"/>
  <c r="P22" i="12"/>
  <c r="P47" i="12"/>
  <c r="P58" i="12"/>
  <c r="P14" i="12"/>
  <c r="P32" i="12"/>
  <c r="P49" i="12"/>
  <c r="P46" i="12"/>
  <c r="P18" i="12"/>
  <c r="P45" i="12"/>
  <c r="P13" i="12"/>
  <c r="P40" i="12"/>
  <c r="P52" i="9"/>
  <c r="P55" i="9"/>
  <c r="P47" i="9"/>
  <c r="P56" i="9"/>
  <c r="P59" i="9"/>
  <c r="P43" i="9"/>
  <c r="P54" i="9"/>
  <c r="P49" i="9"/>
  <c r="P42" i="9"/>
  <c r="P44" i="9"/>
  <c r="P58" i="9"/>
  <c r="P45" i="9"/>
  <c r="J20" i="9"/>
  <c r="P48" i="9"/>
  <c r="J45" i="9"/>
  <c r="J43" i="9"/>
  <c r="J18" i="9"/>
  <c r="J34" i="9"/>
  <c r="J49" i="9"/>
  <c r="J25" i="9"/>
  <c r="J28" i="9"/>
  <c r="J57" i="9"/>
  <c r="J33" i="9"/>
  <c r="J75" i="9"/>
  <c r="J35" i="9"/>
  <c r="J76" i="9"/>
  <c r="J44" i="9"/>
  <c r="J32" i="9"/>
  <c r="J72" i="9"/>
  <c r="J60" i="9"/>
  <c r="J70" i="9"/>
  <c r="J58" i="9"/>
  <c r="J59" i="9"/>
  <c r="J51" i="9"/>
  <c r="J56" i="9"/>
  <c r="J36" i="9"/>
  <c r="J14" i="9"/>
  <c r="J41" i="9"/>
  <c r="J53" i="9"/>
  <c r="J47" i="9"/>
  <c r="G69" i="6" l="1"/>
  <c r="P69" i="6" s="1"/>
  <c r="G70" i="6"/>
  <c r="R70" i="6" s="1"/>
  <c r="S70" i="6" s="1"/>
  <c r="G68" i="6"/>
  <c r="P68" i="6" s="1"/>
  <c r="G72" i="6"/>
  <c r="P72" i="6" s="1"/>
  <c r="G67" i="6"/>
  <c r="P67" i="6" s="1"/>
  <c r="G29" i="6"/>
  <c r="G50" i="6"/>
  <c r="P50" i="6" s="1"/>
  <c r="G66" i="6"/>
  <c r="P66" i="6" s="1"/>
  <c r="G55" i="6"/>
  <c r="P55" i="6" s="1"/>
  <c r="G32" i="6"/>
  <c r="G58" i="6"/>
  <c r="P58" i="6" s="1"/>
  <c r="G60" i="6"/>
  <c r="P60" i="6" s="1"/>
  <c r="G51" i="6"/>
  <c r="R51" i="6" s="1"/>
  <c r="S51" i="6" s="1"/>
  <c r="G61" i="6"/>
  <c r="P61" i="6" s="1"/>
  <c r="G40" i="6"/>
  <c r="G21" i="6"/>
  <c r="G63" i="6"/>
  <c r="P63" i="6" s="1"/>
  <c r="G18" i="6"/>
  <c r="R18" i="6" s="1"/>
  <c r="S18" i="6" s="1"/>
  <c r="R71" i="6"/>
  <c r="S71" i="6" s="1"/>
  <c r="P71" i="6"/>
  <c r="R149" i="6"/>
  <c r="S149" i="6" s="1"/>
  <c r="R136" i="6"/>
  <c r="S136" i="6" s="1"/>
  <c r="R126" i="6"/>
  <c r="S126" i="6" s="1"/>
  <c r="P49" i="15"/>
  <c r="R170" i="6"/>
  <c r="S170" i="6" s="1"/>
  <c r="R161" i="6"/>
  <c r="S161" i="6" s="1"/>
  <c r="R135" i="6"/>
  <c r="S135" i="6" s="1"/>
  <c r="P56" i="14"/>
  <c r="R119" i="6"/>
  <c r="S119" i="6" s="1"/>
  <c r="R129" i="6"/>
  <c r="S129" i="6" s="1"/>
  <c r="R117" i="6"/>
  <c r="S117" i="6" s="1"/>
  <c r="P63" i="12"/>
  <c r="R122" i="6"/>
  <c r="S122" i="6" s="1"/>
  <c r="R120" i="6"/>
  <c r="S120" i="6" s="1"/>
  <c r="R114" i="6"/>
  <c r="S114" i="6" s="1"/>
  <c r="R98" i="6"/>
  <c r="R125" i="6"/>
  <c r="S125" i="6" s="1"/>
  <c r="J36" i="10"/>
  <c r="J29" i="10"/>
  <c r="J33" i="10"/>
  <c r="J24" i="10"/>
  <c r="J17" i="10"/>
  <c r="J43" i="10"/>
  <c r="J16" i="10"/>
  <c r="J15" i="10"/>
  <c r="J32" i="10"/>
  <c r="J41" i="10"/>
  <c r="J34" i="10"/>
  <c r="J25" i="10"/>
  <c r="J39" i="10"/>
  <c r="J28" i="10"/>
  <c r="J37" i="10"/>
  <c r="J18" i="10"/>
  <c r="J27" i="10"/>
  <c r="J23" i="10"/>
  <c r="J14" i="10"/>
  <c r="J38" i="10"/>
  <c r="J35" i="10"/>
  <c r="J20" i="10"/>
  <c r="J19" i="10"/>
  <c r="J21" i="10"/>
  <c r="J44" i="10"/>
  <c r="J30" i="10"/>
  <c r="J40" i="10"/>
  <c r="J45" i="10"/>
  <c r="J26" i="10"/>
  <c r="J31" i="10"/>
  <c r="J13" i="10"/>
  <c r="R50" i="6" l="1"/>
  <c r="S50" i="6" s="1"/>
  <c r="U50" i="6" s="1"/>
  <c r="P70" i="6"/>
  <c r="U70" i="6" s="1"/>
  <c r="P18" i="6"/>
  <c r="U18" i="6" s="1"/>
  <c r="R63" i="6"/>
  <c r="S63" i="6" s="1"/>
  <c r="U63" i="6" s="1"/>
  <c r="S98" i="6"/>
  <c r="U98" i="6" s="1"/>
  <c r="P51" i="6"/>
  <c r="U51" i="6" s="1"/>
  <c r="R68" i="6"/>
  <c r="U71" i="6"/>
  <c r="R72" i="6"/>
  <c r="R107" i="6"/>
  <c r="S107" i="6" s="1"/>
  <c r="R130" i="6"/>
  <c r="U126" i="6"/>
  <c r="U136" i="6"/>
  <c r="U149" i="6"/>
  <c r="R116" i="6"/>
  <c r="S116" i="6" s="1"/>
  <c r="R69" i="6"/>
  <c r="S69" i="6" s="1"/>
  <c r="R142" i="6"/>
  <c r="S142" i="6" s="1"/>
  <c r="U170" i="6"/>
  <c r="U129" i="6"/>
  <c r="U119" i="6"/>
  <c r="U117" i="6"/>
  <c r="U122" i="6"/>
  <c r="I3" i="6"/>
  <c r="P64" i="12" s="1"/>
  <c r="R124" i="6"/>
  <c r="U161" i="6"/>
  <c r="U135" i="6"/>
  <c r="U114" i="6"/>
  <c r="U125" i="6"/>
  <c r="U120" i="6"/>
  <c r="R99" i="6"/>
  <c r="S99" i="6" s="1"/>
  <c r="N3" i="6"/>
  <c r="M3" i="6"/>
  <c r="M4" i="6" s="1"/>
  <c r="M14" i="5"/>
  <c r="P14" i="5" s="1"/>
  <c r="F7" i="6" s="1"/>
  <c r="M15" i="5"/>
  <c r="P15" i="5" s="1"/>
  <c r="F19" i="6" s="1"/>
  <c r="P19" i="6" s="1"/>
  <c r="M16" i="5"/>
  <c r="P16" i="5" s="1"/>
  <c r="F16" i="6" s="1"/>
  <c r="M17" i="5"/>
  <c r="P17" i="5" s="1"/>
  <c r="F24" i="6" s="1"/>
  <c r="P24" i="6" s="1"/>
  <c r="M18" i="5"/>
  <c r="P18" i="5" s="1"/>
  <c r="F8" i="6" s="1"/>
  <c r="M19" i="5"/>
  <c r="P19" i="5" s="1"/>
  <c r="F10" i="6" s="1"/>
  <c r="M20" i="5"/>
  <c r="P20" i="5" s="1"/>
  <c r="F9" i="6" s="1"/>
  <c r="M21" i="5"/>
  <c r="P21" i="5" s="1"/>
  <c r="F28" i="6" s="1"/>
  <c r="M22" i="5"/>
  <c r="P22" i="5" s="1"/>
  <c r="F21" i="6" s="1"/>
  <c r="P21" i="6" s="1"/>
  <c r="M23" i="5"/>
  <c r="P23" i="5" s="1"/>
  <c r="F30" i="6" s="1"/>
  <c r="P30" i="6" s="1"/>
  <c r="M24" i="5"/>
  <c r="P24" i="5" s="1"/>
  <c r="F12" i="6" s="1"/>
  <c r="M83" i="5"/>
  <c r="P83" i="5" s="1"/>
  <c r="M25" i="5"/>
  <c r="P25" i="5" s="1"/>
  <c r="F11" i="6" s="1"/>
  <c r="M26" i="5"/>
  <c r="P26" i="5" s="1"/>
  <c r="F31" i="6" s="1"/>
  <c r="P31" i="6" s="1"/>
  <c r="M27" i="5"/>
  <c r="P27" i="5" s="1"/>
  <c r="F33" i="6" s="1"/>
  <c r="P33" i="6" s="1"/>
  <c r="M28" i="5"/>
  <c r="P28" i="5" s="1"/>
  <c r="F13" i="6" s="1"/>
  <c r="M29" i="5"/>
  <c r="P29" i="5" s="1"/>
  <c r="F36" i="6" s="1"/>
  <c r="P36" i="6" s="1"/>
  <c r="M30" i="5"/>
  <c r="P30" i="5" s="1"/>
  <c r="F15" i="6" s="1"/>
  <c r="M31" i="5"/>
  <c r="P31" i="5" s="1"/>
  <c r="F17" i="6" s="1"/>
  <c r="M32" i="5"/>
  <c r="P32" i="5" s="1"/>
  <c r="F29" i="6" s="1"/>
  <c r="M33" i="5"/>
  <c r="P33" i="5" s="1"/>
  <c r="F22" i="6" s="1"/>
  <c r="M34" i="5"/>
  <c r="P34" i="5" s="1"/>
  <c r="F32" i="6" s="1"/>
  <c r="P32" i="6" s="1"/>
  <c r="M35" i="5"/>
  <c r="P35" i="5" s="1"/>
  <c r="F42" i="6" s="1"/>
  <c r="M36" i="5"/>
  <c r="P36" i="5" s="1"/>
  <c r="F20" i="6" s="1"/>
  <c r="M37" i="5"/>
  <c r="P37" i="5" s="1"/>
  <c r="F14" i="6" s="1"/>
  <c r="M38" i="5"/>
  <c r="P38" i="5" s="1"/>
  <c r="F45" i="6" s="1"/>
  <c r="P45" i="6" s="1"/>
  <c r="M39" i="5"/>
  <c r="P39" i="5" s="1"/>
  <c r="F47" i="6" s="1"/>
  <c r="P47" i="6" s="1"/>
  <c r="M40" i="5"/>
  <c r="P40" i="5" s="1"/>
  <c r="F48" i="6" s="1"/>
  <c r="P48" i="6" s="1"/>
  <c r="M41" i="5"/>
  <c r="P41" i="5" s="1"/>
  <c r="F25" i="6" s="1"/>
  <c r="M42" i="5"/>
  <c r="P42" i="5" s="1"/>
  <c r="F40" i="6" s="1"/>
  <c r="P40" i="6" s="1"/>
  <c r="M43" i="5"/>
  <c r="P43" i="5" s="1"/>
  <c r="F52" i="6" s="1"/>
  <c r="P52" i="6" s="1"/>
  <c r="M44" i="5"/>
  <c r="P44" i="5" s="1"/>
  <c r="F53" i="6" s="1"/>
  <c r="P53" i="6" s="1"/>
  <c r="M45" i="5"/>
  <c r="P45" i="5" s="1"/>
  <c r="F54" i="6" s="1"/>
  <c r="P54" i="6" s="1"/>
  <c r="M46" i="5"/>
  <c r="P46" i="5" s="1"/>
  <c r="F56" i="6" s="1"/>
  <c r="P56" i="6" s="1"/>
  <c r="M47" i="5"/>
  <c r="P47" i="5" s="1"/>
  <c r="F57" i="6" s="1"/>
  <c r="P57" i="6" s="1"/>
  <c r="M13" i="10"/>
  <c r="P13" i="10" s="1"/>
  <c r="M14" i="10"/>
  <c r="P14" i="10" s="1"/>
  <c r="M15" i="10"/>
  <c r="P15" i="10" s="1"/>
  <c r="M16" i="10"/>
  <c r="P16" i="10" s="1"/>
  <c r="M17" i="10"/>
  <c r="P17" i="10" s="1"/>
  <c r="M18" i="10"/>
  <c r="P18" i="10" s="1"/>
  <c r="M19" i="10"/>
  <c r="M20" i="10"/>
  <c r="M22" i="10"/>
  <c r="P22" i="10" s="1"/>
  <c r="M23" i="10"/>
  <c r="P23" i="10" s="1"/>
  <c r="M24" i="10"/>
  <c r="M25" i="10"/>
  <c r="M26" i="10"/>
  <c r="P26" i="10" s="1"/>
  <c r="M27" i="10"/>
  <c r="P27" i="10" s="1"/>
  <c r="M28" i="10"/>
  <c r="P28" i="10" s="1"/>
  <c r="M29" i="10"/>
  <c r="P29" i="10" s="1"/>
  <c r="M30" i="10"/>
  <c r="P30" i="10" s="1"/>
  <c r="M31" i="10"/>
  <c r="P31" i="10" s="1"/>
  <c r="M32" i="10"/>
  <c r="P32" i="10" s="1"/>
  <c r="M33" i="10"/>
  <c r="P33" i="10" s="1"/>
  <c r="M34" i="10"/>
  <c r="M35" i="10"/>
  <c r="M36" i="10"/>
  <c r="P36" i="10" s="1"/>
  <c r="M37" i="10"/>
  <c r="P37" i="10" s="1"/>
  <c r="M38" i="10"/>
  <c r="M39" i="10"/>
  <c r="M40" i="10"/>
  <c r="M41" i="10"/>
  <c r="M42" i="10"/>
  <c r="M43" i="10"/>
  <c r="M44" i="10"/>
  <c r="P44" i="10" s="1"/>
  <c r="M12" i="10"/>
  <c r="P12" i="10" s="1"/>
  <c r="M14" i="9"/>
  <c r="P14" i="9" s="1"/>
  <c r="M16" i="9"/>
  <c r="M17" i="9"/>
  <c r="P17" i="9" s="1"/>
  <c r="M18" i="9"/>
  <c r="P18" i="9" s="1"/>
  <c r="M19" i="9"/>
  <c r="P19" i="9" s="1"/>
  <c r="M20" i="9"/>
  <c r="P20" i="9" s="1"/>
  <c r="M21" i="9"/>
  <c r="P21" i="9" s="1"/>
  <c r="M22" i="9"/>
  <c r="P22" i="9" s="1"/>
  <c r="G9" i="6" s="1"/>
  <c r="M23" i="9"/>
  <c r="P23" i="9" s="1"/>
  <c r="M24" i="9"/>
  <c r="P24" i="9" s="1"/>
  <c r="M25" i="9"/>
  <c r="P25" i="9" s="1"/>
  <c r="M26" i="9"/>
  <c r="P26" i="9" s="1"/>
  <c r="G12" i="6" s="1"/>
  <c r="M27" i="9"/>
  <c r="P27" i="9" s="1"/>
  <c r="M28" i="9"/>
  <c r="P28" i="9" s="1"/>
  <c r="M29" i="9"/>
  <c r="P29" i="9" s="1"/>
  <c r="M30" i="9"/>
  <c r="P30" i="9" s="1"/>
  <c r="M31" i="9"/>
  <c r="P31" i="9" s="1"/>
  <c r="M32" i="9"/>
  <c r="P32" i="9" s="1"/>
  <c r="M33" i="9"/>
  <c r="P33" i="9" s="1"/>
  <c r="M34" i="9"/>
  <c r="P34" i="9" s="1"/>
  <c r="M35" i="9"/>
  <c r="M36" i="9"/>
  <c r="P36" i="9" s="1"/>
  <c r="M37" i="9"/>
  <c r="P37" i="9" s="1"/>
  <c r="G44" i="6" s="1"/>
  <c r="M38" i="9"/>
  <c r="P38" i="9" s="1"/>
  <c r="M39" i="9"/>
  <c r="P39" i="9" s="1"/>
  <c r="M40" i="9"/>
  <c r="P40" i="9" s="1"/>
  <c r="M41" i="9"/>
  <c r="P41" i="9" s="1"/>
  <c r="G49" i="6" s="1"/>
  <c r="P49" i="6" s="1"/>
  <c r="M13" i="9"/>
  <c r="P13" i="9" s="1"/>
  <c r="M13" i="5"/>
  <c r="P13" i="5" s="1"/>
  <c r="F196" i="6" l="1"/>
  <c r="F177" i="6" s="1"/>
  <c r="P44" i="6"/>
  <c r="R44" i="6"/>
  <c r="S44" i="6" s="1"/>
  <c r="G25" i="6"/>
  <c r="P25" i="6" s="1"/>
  <c r="G15" i="6"/>
  <c r="P15" i="6" s="1"/>
  <c r="G20" i="6"/>
  <c r="P20" i="6" s="1"/>
  <c r="G16" i="6"/>
  <c r="P16" i="6" s="1"/>
  <c r="G39" i="6"/>
  <c r="P39" i="6" s="1"/>
  <c r="G13" i="6"/>
  <c r="P13" i="6" s="1"/>
  <c r="G46" i="6"/>
  <c r="P46" i="6" s="1"/>
  <c r="G38" i="6"/>
  <c r="P38" i="6" s="1"/>
  <c r="G10" i="6"/>
  <c r="P10" i="6" s="1"/>
  <c r="G37" i="6"/>
  <c r="P37" i="6" s="1"/>
  <c r="G35" i="6"/>
  <c r="R35" i="6" s="1"/>
  <c r="S35" i="6" s="1"/>
  <c r="G27" i="6"/>
  <c r="P27" i="6" s="1"/>
  <c r="G22" i="6"/>
  <c r="P22" i="6" s="1"/>
  <c r="G43" i="6"/>
  <c r="G34" i="6"/>
  <c r="P34" i="6" s="1"/>
  <c r="G17" i="6"/>
  <c r="P17" i="6" s="1"/>
  <c r="G14" i="6"/>
  <c r="R14" i="6" s="1"/>
  <c r="S14" i="6" s="1"/>
  <c r="G7" i="6"/>
  <c r="P7" i="6" s="1"/>
  <c r="G26" i="6"/>
  <c r="R26" i="6" s="1"/>
  <c r="S26" i="6" s="1"/>
  <c r="G11" i="6"/>
  <c r="P11" i="6" s="1"/>
  <c r="G6" i="6"/>
  <c r="G23" i="6"/>
  <c r="R23" i="6" s="1"/>
  <c r="S23" i="6" s="1"/>
  <c r="S130" i="6"/>
  <c r="U130" i="6" s="1"/>
  <c r="S68" i="6"/>
  <c r="U68" i="6" s="1"/>
  <c r="S124" i="6"/>
  <c r="U124" i="6" s="1"/>
  <c r="S72" i="6"/>
  <c r="U72" i="6" s="1"/>
  <c r="P9" i="6"/>
  <c r="P28" i="6"/>
  <c r="R28" i="6"/>
  <c r="S28" i="6" s="1"/>
  <c r="P42" i="6"/>
  <c r="R42" i="6"/>
  <c r="S42" i="6" s="1"/>
  <c r="R29" i="6"/>
  <c r="S29" i="6" s="1"/>
  <c r="P29" i="6"/>
  <c r="R12" i="6"/>
  <c r="S12" i="6" s="1"/>
  <c r="P12" i="6"/>
  <c r="F6" i="6"/>
  <c r="P68" i="5"/>
  <c r="F2" i="6" s="1"/>
  <c r="R115" i="6"/>
  <c r="S115" i="6" s="1"/>
  <c r="R82" i="6"/>
  <c r="S82" i="6" s="1"/>
  <c r="R54" i="6"/>
  <c r="S54" i="6" s="1"/>
  <c r="U107" i="6"/>
  <c r="R100" i="6"/>
  <c r="S100" i="6" s="1"/>
  <c r="R95" i="6"/>
  <c r="R104" i="6"/>
  <c r="S104" i="6" s="1"/>
  <c r="R94" i="6"/>
  <c r="U116" i="6"/>
  <c r="U69" i="6"/>
  <c r="R111" i="6"/>
  <c r="S111" i="6" s="1"/>
  <c r="R84" i="6"/>
  <c r="S84" i="6" s="1"/>
  <c r="R58" i="6"/>
  <c r="S58" i="6" s="1"/>
  <c r="I4" i="6"/>
  <c r="R93" i="6"/>
  <c r="R102" i="6"/>
  <c r="S102" i="6" s="1"/>
  <c r="R108" i="6"/>
  <c r="S108" i="6" s="1"/>
  <c r="P24" i="10"/>
  <c r="R67" i="6"/>
  <c r="S67" i="6" s="1"/>
  <c r="P38" i="10"/>
  <c r="P41" i="10"/>
  <c r="P20" i="10"/>
  <c r="P42" i="10"/>
  <c r="P19" i="10"/>
  <c r="P43" i="10"/>
  <c r="P35" i="10"/>
  <c r="P34" i="10"/>
  <c r="P25" i="10"/>
  <c r="P40" i="10"/>
  <c r="P39" i="10"/>
  <c r="R88" i="6"/>
  <c r="S88" i="6" s="1"/>
  <c r="U88" i="6" s="1"/>
  <c r="U142" i="6"/>
  <c r="U99" i="6"/>
  <c r="R96" i="6"/>
  <c r="R49" i="6"/>
  <c r="S49" i="6" s="1"/>
  <c r="P35" i="9"/>
  <c r="N4" i="6"/>
  <c r="P16" i="9"/>
  <c r="P86" i="5" l="1"/>
  <c r="F176" i="6" s="1"/>
  <c r="F178" i="6" s="1"/>
  <c r="R196" i="6"/>
  <c r="S196" i="6" s="1"/>
  <c r="P196" i="6"/>
  <c r="U44" i="6"/>
  <c r="P14" i="6"/>
  <c r="U14" i="6" s="1"/>
  <c r="P23" i="6"/>
  <c r="U23" i="6" s="1"/>
  <c r="P26" i="6"/>
  <c r="U26" i="6" s="1"/>
  <c r="G41" i="6"/>
  <c r="P41" i="6" s="1"/>
  <c r="P43" i="6"/>
  <c r="P6" i="6"/>
  <c r="G8" i="6"/>
  <c r="P8" i="6" s="1"/>
  <c r="S95" i="6"/>
  <c r="U95" i="6" s="1"/>
  <c r="S96" i="6"/>
  <c r="U96" i="6" s="1"/>
  <c r="S94" i="6"/>
  <c r="U94" i="6" s="1"/>
  <c r="S93" i="6"/>
  <c r="U93" i="6" s="1"/>
  <c r="P35" i="6"/>
  <c r="U35" i="6" s="1"/>
  <c r="U42" i="6"/>
  <c r="U12" i="6"/>
  <c r="U29" i="6"/>
  <c r="U28" i="6"/>
  <c r="U115" i="6"/>
  <c r="U82" i="6"/>
  <c r="R52" i="6"/>
  <c r="S52" i="6" s="1"/>
  <c r="R83" i="6"/>
  <c r="S83" i="6" s="1"/>
  <c r="U83" i="6" s="1"/>
  <c r="R60" i="6"/>
  <c r="S60" i="6" s="1"/>
  <c r="U60" i="6" s="1"/>
  <c r="U54" i="6"/>
  <c r="R45" i="6"/>
  <c r="S45" i="6" s="1"/>
  <c r="R53" i="6"/>
  <c r="R31" i="6"/>
  <c r="S31" i="6" s="1"/>
  <c r="U104" i="6"/>
  <c r="U100" i="6"/>
  <c r="R34" i="6"/>
  <c r="S34" i="6" s="1"/>
  <c r="R47" i="6"/>
  <c r="S47" i="6" s="1"/>
  <c r="R36" i="6"/>
  <c r="S36" i="6" s="1"/>
  <c r="U111" i="6"/>
  <c r="U84" i="6"/>
  <c r="U58" i="6"/>
  <c r="R38" i="6"/>
  <c r="S38" i="6" s="1"/>
  <c r="R46" i="6"/>
  <c r="S46" i="6" s="1"/>
  <c r="U46" i="6" s="1"/>
  <c r="P67" i="10"/>
  <c r="U108" i="6"/>
  <c r="R73" i="6"/>
  <c r="S73" i="6" s="1"/>
  <c r="U102" i="6"/>
  <c r="R105" i="6"/>
  <c r="R109" i="6"/>
  <c r="R30" i="6"/>
  <c r="S30" i="6" s="1"/>
  <c r="U49" i="6"/>
  <c r="P62" i="9"/>
  <c r="G2" i="6" s="1"/>
  <c r="R97" i="6"/>
  <c r="R19" i="6"/>
  <c r="S19" i="6" s="1"/>
  <c r="R57" i="6"/>
  <c r="S57" i="6" s="1"/>
  <c r="R21" i="6"/>
  <c r="S21" i="6" s="1"/>
  <c r="R66" i="6"/>
  <c r="S66" i="6" s="1"/>
  <c r="J3" i="6"/>
  <c r="U55" i="5"/>
  <c r="U67" i="6"/>
  <c r="U141" i="6"/>
  <c r="U143" i="6"/>
  <c r="U196" i="6" l="1"/>
  <c r="R8" i="6"/>
  <c r="S8" i="6" s="1"/>
  <c r="U8" i="6" s="1"/>
  <c r="S109" i="6"/>
  <c r="U109" i="6" s="1"/>
  <c r="S105" i="6"/>
  <c r="U105" i="6" s="1"/>
  <c r="S97" i="6"/>
  <c r="U97" i="6" s="1"/>
  <c r="G3" i="6"/>
  <c r="P57" i="14" s="1"/>
  <c r="U52" i="6"/>
  <c r="U30" i="6"/>
  <c r="U45" i="6"/>
  <c r="U31" i="6"/>
  <c r="U47" i="6"/>
  <c r="U34" i="6"/>
  <c r="U36" i="6"/>
  <c r="U38" i="6"/>
  <c r="J4" i="6"/>
  <c r="R89" i="6"/>
  <c r="S89" i="6" s="1"/>
  <c r="U89" i="6" s="1"/>
  <c r="U73" i="6"/>
  <c r="U21" i="6"/>
  <c r="U19" i="6"/>
  <c r="U140" i="6"/>
  <c r="U139" i="6"/>
  <c r="U66" i="6"/>
  <c r="U57" i="6"/>
  <c r="F3" i="6"/>
  <c r="P63" i="9" s="1"/>
  <c r="G4" i="6" l="1"/>
  <c r="F4" i="6"/>
  <c r="P14" i="13" l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R27" i="6" l="1"/>
  <c r="S27" i="6" s="1"/>
  <c r="R106" i="6"/>
  <c r="S106" i="6" s="1"/>
  <c r="R103" i="6"/>
  <c r="S103" i="6" s="1"/>
  <c r="R86" i="6"/>
  <c r="S86" i="6" s="1"/>
  <c r="U86" i="6" s="1"/>
  <c r="R33" i="6"/>
  <c r="S33" i="6" s="1"/>
  <c r="R110" i="6"/>
  <c r="S110" i="6" s="1"/>
  <c r="R55" i="6"/>
  <c r="S55" i="6" s="1"/>
  <c r="R39" i="6"/>
  <c r="S39" i="6" s="1"/>
  <c r="U39" i="6" s="1"/>
  <c r="R11" i="6"/>
  <c r="S11" i="6" s="1"/>
  <c r="R15" i="6"/>
  <c r="S15" i="6" s="1"/>
  <c r="U15" i="6" s="1"/>
  <c r="R43" i="6"/>
  <c r="R41" i="6"/>
  <c r="S41" i="6" s="1"/>
  <c r="R13" i="6"/>
  <c r="P12" i="13"/>
  <c r="R12" i="13"/>
  <c r="R9" i="6" l="1"/>
  <c r="S9" i="6" s="1"/>
  <c r="U9" i="6" s="1"/>
  <c r="R59" i="6"/>
  <c r="S59" i="6" s="1"/>
  <c r="U59" i="6" s="1"/>
  <c r="R48" i="6"/>
  <c r="S48" i="6" s="1"/>
  <c r="U48" i="6" s="1"/>
  <c r="R24" i="6"/>
  <c r="S24" i="6" s="1"/>
  <c r="R32" i="6"/>
  <c r="S32" i="6" s="1"/>
  <c r="U32" i="6" s="1"/>
  <c r="R7" i="6"/>
  <c r="S7" i="6" s="1"/>
  <c r="U27" i="6"/>
  <c r="U106" i="6"/>
  <c r="P73" i="13"/>
  <c r="L2" i="6" s="1"/>
  <c r="R61" i="6"/>
  <c r="U103" i="6"/>
  <c r="R37" i="6"/>
  <c r="S37" i="6" s="1"/>
  <c r="U37" i="6" s="1"/>
  <c r="R16" i="6"/>
  <c r="S16" i="6" s="1"/>
  <c r="U16" i="6" s="1"/>
  <c r="R17" i="6"/>
  <c r="S17" i="6" s="1"/>
  <c r="U17" i="6" s="1"/>
  <c r="R10" i="6"/>
  <c r="S10" i="6" s="1"/>
  <c r="U10" i="6" s="1"/>
  <c r="R91" i="6"/>
  <c r="S91" i="6" s="1"/>
  <c r="U91" i="6" s="1"/>
  <c r="R62" i="6"/>
  <c r="S62" i="6" s="1"/>
  <c r="U62" i="6" s="1"/>
  <c r="U33" i="6"/>
  <c r="U110" i="6"/>
  <c r="R87" i="6"/>
  <c r="S87" i="6" s="1"/>
  <c r="U87" i="6" s="1"/>
  <c r="R20" i="6"/>
  <c r="S20" i="6" s="1"/>
  <c r="U20" i="6" s="1"/>
  <c r="U55" i="6"/>
  <c r="R101" i="6"/>
  <c r="R40" i="6"/>
  <c r="S40" i="6" s="1"/>
  <c r="U40" i="6" s="1"/>
  <c r="R25" i="6"/>
  <c r="S25" i="6" s="1"/>
  <c r="R22" i="6"/>
  <c r="S22" i="6" s="1"/>
  <c r="R56" i="6"/>
  <c r="S56" i="6" s="1"/>
  <c r="U56" i="6" s="1"/>
  <c r="R90" i="6"/>
  <c r="S90" i="6" s="1"/>
  <c r="U90" i="6" s="1"/>
  <c r="U11" i="6"/>
  <c r="U41" i="6"/>
  <c r="S43" i="6"/>
  <c r="U43" i="6" s="1"/>
  <c r="S53" i="6"/>
  <c r="U53" i="6" s="1"/>
  <c r="S13" i="6"/>
  <c r="U13" i="6" s="1"/>
  <c r="S61" i="6" l="1"/>
  <c r="U61" i="6" s="1"/>
  <c r="S101" i="6"/>
  <c r="U101" i="6" s="1"/>
  <c r="U24" i="6"/>
  <c r="R6" i="6"/>
  <c r="S6" i="6" s="1"/>
  <c r="U6" i="6" s="1"/>
  <c r="U22" i="6"/>
  <c r="U25" i="6"/>
  <c r="U7" i="6"/>
  <c r="H3" i="6"/>
  <c r="H4" i="6" l="1"/>
  <c r="P68" i="10"/>
  <c r="R92" i="6" l="1"/>
  <c r="S92" i="6" s="1"/>
  <c r="U92" i="6" s="1"/>
  <c r="L3" i="6"/>
  <c r="L4" i="6" s="1"/>
</calcChain>
</file>

<file path=xl/sharedStrings.xml><?xml version="1.0" encoding="utf-8"?>
<sst xmlns="http://schemas.openxmlformats.org/spreadsheetml/2006/main" count="2045" uniqueCount="641">
  <si>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</si>
  <si>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</si>
  <si>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</si>
  <si>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</si>
  <si>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</si>
  <si>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</si>
  <si>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</si>
  <si>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</si>
  <si>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</si>
  <si>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</si>
  <si>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</si>
  <si>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</si>
  <si>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</si>
  <si>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</si>
  <si>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</si>
  <si>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</si>
  <si>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</si>
  <si>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</si>
  <si>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</si>
  <si>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</si>
  <si>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</si>
  <si>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</si>
  <si>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</si>
  <si>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</si>
  <si>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</si>
  <si>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</si>
  <si>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</si>
  <si>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</si>
  <si>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</si>
  <si>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</si>
  <si>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</si>
  <si>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</si>
  <si>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</si>
  <si>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</si>
  <si>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</si>
  <si>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</si>
  <si>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</si>
  <si>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</si>
  <si>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</si>
  <si>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</si>
  <si>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</si>
  <si>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</si>
  <si>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</si>
  <si>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</si>
  <si>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</si>
  <si>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</si>
  <si>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</si>
  <si>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</si>
  <si>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</si>
  <si>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</si>
  <si>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</si>
  <si>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</si>
  <si>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</si>
  <si>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</si>
  <si>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</si>
  <si>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</si>
  <si>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</si>
  <si>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</si>
  <si>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</si>
  <si>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</si>
  <si>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</si>
  <si>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</si>
  <si>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</si>
  <si>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</si>
  <si>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</si>
  <si>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</si>
  <si>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</si>
  <si>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</si>
  <si>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</si>
  <si>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</si>
  <si>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</si>
  <si>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</si>
  <si>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</si>
  <si>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</si>
  <si>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</si>
  <si>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</si>
  <si>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</si>
  <si>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</si>
  <si>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</si>
  <si>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</si>
  <si>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</si>
  <si>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</si>
  <si>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</si>
  <si>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</si>
  <si>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</si>
  <si>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</si>
  <si>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</si>
  <si>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</si>
  <si>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</si>
  <si>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</si>
  <si>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</si>
  <si>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</si>
  <si>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</si>
  <si>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</si>
  <si>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</si>
  <si>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</si>
  <si>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</si>
  <si>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</si>
  <si>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</si>
  <si>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</si>
  <si>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AMBROSIANO</t>
  </si>
  <si>
    <t>C</t>
  </si>
  <si>
    <t>FIAT</t>
  </si>
  <si>
    <t>A112 Abarth</t>
  </si>
  <si>
    <t>Mini Cooper</t>
  </si>
  <si>
    <t>MG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</si>
  <si>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</si>
  <si>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</si>
  <si>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</si>
  <si>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</si>
  <si>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</si>
  <si>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</si>
  <si>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</si>
  <si>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</si>
  <si>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</si>
  <si>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</si>
  <si>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</si>
  <si>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</si>
  <si>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</si>
  <si>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</si>
  <si>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</si>
  <si>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</si>
  <si>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</si>
  <si>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</si>
  <si>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</si>
  <si>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</si>
  <si>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</si>
  <si>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</si>
  <si>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</si>
  <si>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</si>
  <si>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</si>
  <si>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</si>
  <si>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</si>
  <si>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</si>
  <si>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</si>
  <si>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</si>
  <si>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</si>
  <si>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</si>
  <si>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</si>
  <si>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</si>
  <si>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</si>
  <si>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</si>
  <si>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</si>
  <si>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</si>
  <si>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</si>
  <si>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</si>
  <si>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</si>
  <si>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</si>
  <si>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</si>
  <si>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</si>
  <si>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</si>
  <si>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</si>
  <si>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</si>
  <si>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</si>
  <si>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</si>
  <si>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</si>
  <si>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</si>
  <si>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</si>
  <si>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</si>
  <si>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</si>
  <si>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</si>
  <si>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</si>
  <si>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</si>
  <si>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</si>
  <si>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</si>
  <si>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</si>
  <si>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</si>
  <si>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</si>
  <si>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BUGATTI</t>
  </si>
  <si>
    <t>AUTOBIANCHI</t>
  </si>
  <si>
    <t>TRIUMPH</t>
  </si>
  <si>
    <t>JAGUAR</t>
  </si>
  <si>
    <t>INNOCENTI</t>
  </si>
  <si>
    <t>PEUGEOT</t>
  </si>
  <si>
    <t>924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</si>
  <si>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</si>
  <si>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</si>
  <si>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</si>
  <si>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</si>
  <si>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</si>
  <si>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</si>
  <si>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</si>
  <si>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</si>
  <si>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</si>
  <si>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</si>
  <si>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</si>
  <si>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</si>
  <si>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</si>
  <si>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</si>
  <si>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</si>
  <si>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</si>
  <si>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</si>
  <si>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</si>
  <si>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</si>
  <si>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</si>
  <si>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</si>
  <si>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</si>
  <si>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</si>
  <si>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</si>
  <si>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</si>
  <si>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</si>
  <si>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Z3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</si>
  <si>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</si>
  <si>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</si>
  <si>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</si>
  <si>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</si>
  <si>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</si>
  <si>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</si>
  <si>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</si>
  <si>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</si>
  <si>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</si>
  <si>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</si>
  <si>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</si>
  <si>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</si>
  <si>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</si>
  <si>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</si>
  <si>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</si>
  <si>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</si>
  <si>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</si>
  <si>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</si>
  <si>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</si>
  <si>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</si>
  <si>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</si>
  <si>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</si>
  <si>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</si>
  <si>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</si>
  <si>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</si>
  <si>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</si>
  <si>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</si>
  <si>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</si>
  <si>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</si>
  <si>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</si>
  <si>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</si>
  <si>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</si>
  <si>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</si>
  <si>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</si>
  <si>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</si>
  <si>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</si>
  <si>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</si>
  <si>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</si>
  <si>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</si>
  <si>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</si>
  <si>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</si>
  <si>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</si>
  <si>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</si>
  <si>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</si>
  <si>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</si>
  <si>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</si>
  <si>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</si>
  <si>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</si>
  <si>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</si>
  <si>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</si>
  <si>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</si>
  <si>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</si>
  <si>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</si>
  <si>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</si>
  <si>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</si>
  <si>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</si>
  <si>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</si>
  <si>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</si>
  <si>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</si>
  <si>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</si>
  <si>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</si>
  <si>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</si>
  <si>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</si>
  <si>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</si>
  <si>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</si>
  <si>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</si>
  <si>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</si>
  <si>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205 Rallye</t>
  </si>
  <si>
    <t>ROVER</t>
  </si>
  <si>
    <t>MERCEDES</t>
  </si>
  <si>
    <t>ASPESI RICCARDO</t>
  </si>
  <si>
    <t>CERIANI TIZIANO</t>
  </si>
  <si>
    <t>COSTANTE GIONATA</t>
  </si>
  <si>
    <t>PAGLINI GIORGIO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</si>
  <si>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</si>
  <si>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</si>
  <si>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</si>
  <si>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</si>
  <si>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</si>
  <si>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</si>
  <si>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</si>
  <si>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</si>
  <si>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</si>
  <si>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</si>
  <si>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</si>
  <si>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</si>
  <si>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</si>
  <si>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</si>
  <si>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</si>
  <si>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</si>
  <si>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</si>
  <si>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</si>
  <si>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</si>
  <si>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</si>
  <si>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</si>
  <si>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</si>
  <si>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</si>
  <si>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</si>
  <si>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</si>
  <si>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</si>
  <si>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</si>
  <si>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</si>
  <si>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</si>
  <si>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</si>
  <si>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</si>
  <si>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</si>
  <si>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</si>
  <si>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</si>
  <si>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</si>
  <si>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</si>
  <si>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</si>
  <si>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</si>
  <si>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</si>
  <si>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 CAVEC</t>
  </si>
  <si>
    <t xml:space="preserve"> CAVEM</t>
  </si>
  <si>
    <t xml:space="preserve"> PROGETTO MITE</t>
  </si>
  <si>
    <t xml:space="preserve"> VCC CARDUCCI</t>
  </si>
  <si>
    <t xml:space="preserve"> C.A.R.D.</t>
  </si>
  <si>
    <t>TB</t>
  </si>
  <si>
    <t>Beta Montecarlo</t>
  </si>
  <si>
    <t>CECI IVANO</t>
  </si>
  <si>
    <t>VOLVO</t>
  </si>
  <si>
    <t>Amazon P121</t>
  </si>
  <si>
    <t>LIMONI SCAGLIA GIANPAOLO</t>
  </si>
  <si>
    <t>DELL'ACQUA MASSIMO</t>
  </si>
  <si>
    <t>CAVEC</t>
  </si>
  <si>
    <t>FASCIA D'ORO</t>
  </si>
  <si>
    <t>RUOTE D'EPOCA</t>
  </si>
  <si>
    <t>VCC CARDUCCI</t>
  </si>
  <si>
    <t>Ruote d'Epoca</t>
  </si>
  <si>
    <t>200 Miglia Cremona</t>
  </si>
  <si>
    <t>29a COPPA dei CASTELLI PAVESI</t>
  </si>
  <si>
    <t>CASTELLI PAVESI</t>
  </si>
  <si>
    <t>200 Miglia CR</t>
  </si>
  <si>
    <t>Primi 3 di squadra</t>
  </si>
  <si>
    <t>Cremona</t>
  </si>
  <si>
    <t>Voghera</t>
  </si>
  <si>
    <t>Vigevano</t>
  </si>
  <si>
    <t>Montichiari</t>
  </si>
  <si>
    <t>FiCr</t>
  </si>
  <si>
    <t>ERCOLANI Stefano</t>
  </si>
  <si>
    <t>VIRDIS Alessandro</t>
  </si>
  <si>
    <t>PREVITALI Paolo</t>
  </si>
  <si>
    <t>NEGRINI Fulvio</t>
  </si>
  <si>
    <t>ERCOLANI Federica</t>
  </si>
  <si>
    <t>BORDI Ubaldo</t>
  </si>
  <si>
    <t>FERRARI Guido Luigi</t>
  </si>
  <si>
    <t>ASSALE Marco</t>
  </si>
  <si>
    <t>PROGETTO MITE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</si>
  <si>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</si>
  <si>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</si>
  <si>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</si>
  <si>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</si>
  <si>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</si>
  <si>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</si>
  <si>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</si>
  <si>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</si>
  <si>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</si>
  <si>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</si>
  <si>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</si>
  <si>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Fulvia Coupè 1,3 S</t>
  </si>
  <si>
    <t>850 Sport Coupe'</t>
  </si>
  <si>
    <t xml:space="preserve"> A 112</t>
  </si>
  <si>
    <t>Y10 Gt Ie</t>
  </si>
  <si>
    <t>PORSCHE</t>
  </si>
  <si>
    <t>508C</t>
  </si>
  <si>
    <t>850 Coupè</t>
  </si>
  <si>
    <t>Mini Cooper 1,300 Ex</t>
  </si>
  <si>
    <t>Abarth 1000 Ot Coupe'</t>
  </si>
  <si>
    <t>356 A Speedster</t>
  </si>
  <si>
    <t>A112 Abarth Gr. N</t>
  </si>
  <si>
    <t>Tr4</t>
  </si>
  <si>
    <t>1100 103 E</t>
  </si>
  <si>
    <t>Fulvia Coupè</t>
  </si>
  <si>
    <t>T40 Grand Sport</t>
  </si>
  <si>
    <t>356 Super 90</t>
  </si>
  <si>
    <t>Bj8 Mkiii</t>
  </si>
  <si>
    <t>600 D</t>
  </si>
  <si>
    <t>202</t>
  </si>
  <si>
    <t>Prisma</t>
  </si>
  <si>
    <t>Mini Cooper 1,300</t>
  </si>
  <si>
    <t>RENAULT</t>
  </si>
  <si>
    <t>R5 Gtl</t>
  </si>
  <si>
    <t>356 C</t>
  </si>
  <si>
    <t>A 112 Abarth</t>
  </si>
  <si>
    <t>996 Targa</t>
  </si>
  <si>
    <t>Appia Zagato</t>
  </si>
  <si>
    <t>SLK</t>
  </si>
  <si>
    <t>Z3 3,0I Roadster</t>
  </si>
  <si>
    <t>Y10</t>
  </si>
  <si>
    <t>Fulvia Rallye 1,6 Hp</t>
  </si>
  <si>
    <t>Fulvia Rallye 1,3</t>
  </si>
  <si>
    <t>Desenzano</t>
  </si>
  <si>
    <t>BATMAN</t>
  </si>
  <si>
    <t>MINI COOPER</t>
  </si>
  <si>
    <t>GIULIETTA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</si>
  <si>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</si>
  <si>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</si>
  <si>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</si>
  <si>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</si>
  <si>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</si>
  <si>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</si>
  <si>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</si>
  <si>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</si>
  <si>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</si>
  <si>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</si>
  <si>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</si>
  <si>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</si>
  <si>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</si>
  <si>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</si>
  <si>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</si>
  <si>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</si>
  <si>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</si>
  <si>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</si>
  <si>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</si>
  <si>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</si>
  <si>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</si>
  <si>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</si>
  <si>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</si>
  <si>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127 L</t>
  </si>
  <si>
    <t>ritirato</t>
  </si>
  <si>
    <t>GRISONI PIERGIACOMO</t>
  </si>
  <si>
    <t>CIPOLLA DAVIDE</t>
  </si>
  <si>
    <t>GIARDIELLO PASQUALE</t>
  </si>
  <si>
    <t>D'ANTINONE ANTONIO</t>
  </si>
  <si>
    <t>BARBIERI MASSIMILIANO</t>
  </si>
  <si>
    <t>FERRARI GUIDO</t>
  </si>
  <si>
    <t>ALLIEVI FEDERICO</t>
  </si>
  <si>
    <t>320/6</t>
  </si>
  <si>
    <t xml:space="preserve">BMW </t>
  </si>
  <si>
    <t>LOZZA Arianna</t>
  </si>
  <si>
    <t>RUOTE D'EPOCA PAVIA</t>
  </si>
  <si>
    <t>CARDUCCI</t>
  </si>
  <si>
    <t>youngtimer</t>
  </si>
  <si>
    <t>FIORENTINI GIUSEPPE</t>
  </si>
  <si>
    <t>SMUSSI GIANLUIGI</t>
  </si>
  <si>
    <t>ROMA BRUNO</t>
  </si>
  <si>
    <t>NEGRONI GIULIO MARIA</t>
  </si>
  <si>
    <t>PIANTELLI ALBERTO</t>
  </si>
  <si>
    <t>STANGA EMILIO</t>
  </si>
  <si>
    <t>CASTELLINI CARLO</t>
  </si>
  <si>
    <t>BIGONI GIORGIO</t>
  </si>
  <si>
    <t>BELOMETTI STEFANO</t>
  </si>
  <si>
    <t>ROVEDA DAVIDE</t>
  </si>
  <si>
    <t>MAESTRINI ANTONIO</t>
  </si>
  <si>
    <t>PEDRONI DIEGO</t>
  </si>
  <si>
    <t>BELLINA VINCENZO</t>
  </si>
  <si>
    <t>VAILATI NATALINO</t>
  </si>
  <si>
    <t>MINUTI LUIGI</t>
  </si>
  <si>
    <t xml:space="preserve">TRIUMPH </t>
  </si>
  <si>
    <t xml:space="preserve">OSCA </t>
  </si>
  <si>
    <t>1600 GT2</t>
  </si>
  <si>
    <t>OLD WHEELS</t>
  </si>
  <si>
    <t>HRC FASCIA D'ORO</t>
  </si>
  <si>
    <t>VAROSIO MARCO</t>
  </si>
  <si>
    <t>LOPES ALESSIO</t>
  </si>
  <si>
    <t>CUSIMANO ALEX</t>
  </si>
  <si>
    <t>BETTINALDI FLAVIO</t>
  </si>
  <si>
    <t>MAMS</t>
  </si>
  <si>
    <t>TOT</t>
  </si>
  <si>
    <t>BONFATTI PAINI ANDREA</t>
  </si>
  <si>
    <t>REGGIANI RENATO</t>
  </si>
  <si>
    <t>Monza</t>
  </si>
  <si>
    <t xml:space="preserve">XXIX Memorial Castellotti </t>
  </si>
  <si>
    <t xml:space="preserve">19° Raduno della Solidarietà </t>
  </si>
  <si>
    <t>4o MEMORIAL NORA SCIPLINO</t>
  </si>
  <si>
    <t>CRONOSCALATA ERBA-MADONNA DEL GHISALLO</t>
  </si>
  <si>
    <t>XI TROFEO AMBROSIANO - COPPA DUCATO di MILANO</t>
  </si>
  <si>
    <t>MASERATI</t>
  </si>
  <si>
    <t>ERBA GHISALLO</t>
  </si>
  <si>
    <t>COPPA MONZA</t>
  </si>
  <si>
    <t>dal 1996 al 2005</t>
  </si>
  <si>
    <t>GIARDELLO PASQUALE</t>
  </si>
  <si>
    <t>PICCIRILLO MARCO</t>
  </si>
  <si>
    <t>SIENA GIANLUIGI</t>
  </si>
  <si>
    <t>PISOLO CHRISTIAN</t>
  </si>
  <si>
    <t>AGLIONE MARCO</t>
  </si>
  <si>
    <t>MAGICO ALVERMAN</t>
  </si>
  <si>
    <t>PLATINI ANDREA</t>
  </si>
  <si>
    <t>SALVETTI STEFANO</t>
  </si>
  <si>
    <t>MAZZOLDI ANGELO</t>
  </si>
  <si>
    <t>LOZZA ARIANNA</t>
  </si>
  <si>
    <t>BOTTINI HIMARA</t>
  </si>
  <si>
    <t>ASPESI PIERO</t>
  </si>
  <si>
    <t>ROCCA DANIELE</t>
  </si>
  <si>
    <t>WEGNER MARCO</t>
  </si>
  <si>
    <t>SCARABELLI GIOVANNI</t>
  </si>
  <si>
    <t>MECCANICI</t>
  </si>
  <si>
    <t>1954</t>
  </si>
  <si>
    <t>1956</t>
  </si>
  <si>
    <t>1957</t>
  </si>
  <si>
    <t>1958</t>
  </si>
  <si>
    <t>1959</t>
  </si>
  <si>
    <t>1960</t>
  </si>
  <si>
    <t>1961</t>
  </si>
  <si>
    <t>1963</t>
  </si>
  <si>
    <t>1964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</si>
  <si>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</si>
  <si>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</si>
  <si>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</si>
  <si>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</si>
  <si>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</si>
  <si>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</si>
  <si>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</si>
  <si>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</si>
  <si>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</si>
  <si>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</si>
  <si>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1977</t>
  </si>
  <si>
    <t>1980</t>
  </si>
  <si>
    <t>1982</t>
  </si>
  <si>
    <t>1983</t>
  </si>
  <si>
    <t>1986</t>
  </si>
  <si>
    <t>1988</t>
  </si>
  <si>
    <t>1989</t>
  </si>
  <si>
    <t>1990</t>
  </si>
  <si>
    <t>1992</t>
  </si>
  <si>
    <t>1993</t>
  </si>
  <si>
    <t>1997</t>
  </si>
  <si>
    <t>1942</t>
  </si>
  <si>
    <t>1951</t>
  </si>
  <si>
    <t>1987</t>
  </si>
  <si>
    <t xml:space="preserve">LIBERI </t>
  </si>
  <si>
    <t>Nr concorrenti liberi</t>
  </si>
  <si>
    <t>Nr concorrenti meccanici</t>
  </si>
  <si>
    <t>1100/103</t>
  </si>
  <si>
    <t>TR3</t>
  </si>
  <si>
    <t>3000 BN7</t>
  </si>
  <si>
    <t xml:space="preserve">APPIA </t>
  </si>
  <si>
    <t>VOLKSWAGEN</t>
  </si>
  <si>
    <t>MAGGIOLINO</t>
  </si>
  <si>
    <t>J4</t>
  </si>
  <si>
    <t>356</t>
  </si>
  <si>
    <t>ABARTH 1000 OT</t>
  </si>
  <si>
    <t>1100 D</t>
  </si>
  <si>
    <t>911 T</t>
  </si>
  <si>
    <t>AMAZON P121</t>
  </si>
  <si>
    <t>MINI</t>
  </si>
  <si>
    <t>COOPER</t>
  </si>
  <si>
    <t>MORRIS</t>
  </si>
  <si>
    <t>600</t>
  </si>
  <si>
    <t>124 SPIDER</t>
  </si>
  <si>
    <t>SIMCA</t>
  </si>
  <si>
    <t>1200 S</t>
  </si>
  <si>
    <t>FULVIA HF</t>
  </si>
  <si>
    <t>128</t>
  </si>
  <si>
    <t>FULVIA ZAGATO</t>
  </si>
  <si>
    <t>FULVIA COUPE'</t>
  </si>
  <si>
    <t>JUNIOR</t>
  </si>
  <si>
    <t>A112 ABARTH</t>
  </si>
  <si>
    <t>FULVIA MONTECARLO</t>
  </si>
  <si>
    <t>BETA MONTECARLO</t>
  </si>
  <si>
    <t xml:space="preserve">GIULIETTA </t>
  </si>
  <si>
    <t xml:space="preserve">AUSTIN  </t>
  </si>
  <si>
    <t>MINI HLE</t>
  </si>
  <si>
    <t>127 SPORT</t>
  </si>
  <si>
    <t>PRISMA 1300</t>
  </si>
  <si>
    <t>SUPER 5</t>
  </si>
  <si>
    <t>Y10 GT</t>
  </si>
  <si>
    <t>DEDRA</t>
  </si>
  <si>
    <t>MAZDA</t>
  </si>
  <si>
    <t>MX5 I</t>
  </si>
  <si>
    <t>DELTA EVO</t>
  </si>
  <si>
    <t>TIPO</t>
  </si>
  <si>
    <t>ARDEA</t>
  </si>
  <si>
    <t>TD</t>
  </si>
  <si>
    <t>FULVIA  COUPE'</t>
  </si>
  <si>
    <t xml:space="preserve">MINOR </t>
  </si>
  <si>
    <t>E TYPE</t>
  </si>
  <si>
    <t>SPIDER 1300</t>
  </si>
  <si>
    <t>RITMO CABRIO</t>
  </si>
  <si>
    <t>GIULIA TI</t>
  </si>
  <si>
    <t>54</t>
  </si>
  <si>
    <t>12</t>
  </si>
  <si>
    <t>ritirato pc 57</t>
  </si>
  <si>
    <t>non partito</t>
  </si>
  <si>
    <t>ritirato pc 41</t>
  </si>
  <si>
    <t>Migliori 7 risultati</t>
  </si>
  <si>
    <t>1962</t>
  </si>
  <si>
    <t>CAPPELLINI ANTONIO</t>
  </si>
  <si>
    <t>DIANA ALBERTO</t>
  </si>
  <si>
    <t>BAGATELLO ANDREA</t>
  </si>
  <si>
    <t>FONTANA ARMANDO</t>
  </si>
  <si>
    <t>PASINATO STEFANO</t>
  </si>
  <si>
    <t>BELOTTI ANTONELLO</t>
  </si>
  <si>
    <t>BISCONCINI GABRIELE</t>
  </si>
  <si>
    <t>LENA ALESSANDRO</t>
  </si>
  <si>
    <t>PESENTI LUIGI</t>
  </si>
  <si>
    <t>REGISTRO PORSCHE 356</t>
  </si>
  <si>
    <t>CAMS CASTIGLIONESE</t>
  </si>
  <si>
    <t>2002 TI</t>
  </si>
  <si>
    <t xml:space="preserve">BUGATTI </t>
  </si>
  <si>
    <t>T40 GRAND SPORT</t>
  </si>
  <si>
    <t>PV444</t>
  </si>
  <si>
    <t xml:space="preserve">FIAT </t>
  </si>
  <si>
    <t>1100 103E</t>
  </si>
  <si>
    <t>356 A 1600 CAB</t>
  </si>
  <si>
    <t>1200 CONVERTIBILE</t>
  </si>
  <si>
    <t>356 B T5</t>
  </si>
  <si>
    <t>B GT</t>
  </si>
  <si>
    <t>MINI COOPER S</t>
  </si>
  <si>
    <t>911 T 2.2</t>
  </si>
  <si>
    <t>850 SPORT COUPE'</t>
  </si>
  <si>
    <t>FULVIA 135 COUPE'</t>
  </si>
  <si>
    <t>124 SPORT COUPE'</t>
  </si>
  <si>
    <t xml:space="preserve">124 SPIDER </t>
  </si>
  <si>
    <t>128 COUPE 1100</t>
  </si>
  <si>
    <t>A111</t>
  </si>
  <si>
    <t>128A</t>
  </si>
  <si>
    <t>124 SPIDER 1600 BS1</t>
  </si>
  <si>
    <t>FULVIA SPORT ZAGATO</t>
  </si>
  <si>
    <t>A112 ABARTH 58 HD</t>
  </si>
  <si>
    <t>FULVIA COUPE' 1.3 S</t>
  </si>
  <si>
    <t>A112 ELEGANT</t>
  </si>
  <si>
    <t>MINI COOPER 1300 EXP</t>
  </si>
  <si>
    <t>JUNIOR SPIDER</t>
  </si>
  <si>
    <t>128 BERLINA 4 PORTE</t>
  </si>
  <si>
    <t>A112 ABARTH 70HP</t>
  </si>
  <si>
    <t>GOLF GTI</t>
  </si>
  <si>
    <t>A112 ELITE</t>
  </si>
  <si>
    <t>AUSTIN</t>
  </si>
  <si>
    <t>PRISMA 1.3</t>
  </si>
  <si>
    <t>BERTONE</t>
  </si>
  <si>
    <t>X 1/9</t>
  </si>
  <si>
    <t>Y10 GT ie</t>
  </si>
  <si>
    <t>TOYOTA</t>
  </si>
  <si>
    <t>GT4</t>
  </si>
  <si>
    <t>AUDI</t>
  </si>
  <si>
    <t>ARDEA 250 II SERIE</t>
  </si>
  <si>
    <t>TR4</t>
  </si>
  <si>
    <t>HEALEY MK III</t>
  </si>
  <si>
    <t>500L</t>
  </si>
  <si>
    <t>CELICA CARLOS SAINZ</t>
  </si>
  <si>
    <t>SPIDER 916</t>
  </si>
  <si>
    <t>S4 AVANT</t>
  </si>
  <si>
    <t>Spider V6</t>
  </si>
  <si>
    <t>COOPER II</t>
  </si>
  <si>
    <t>924 Turbo</t>
  </si>
  <si>
    <t>CAMS</t>
  </si>
  <si>
    <t>Cronotiming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</si>
</sst>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BE59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43" fontId="0" fillId="0" borderId="0" xfId="0" applyNumberFormat="1"/>
    <xf numFmtId="14" fontId="0" fillId="0" borderId="0" xfId="0" applyNumberFormat="1"/>
    <xf numFmtId="43" fontId="0" fillId="0" borderId="0" xfId="1" applyFont="1" applyAlignment="1">
      <alignment horizontal="center"/>
    </xf>
    <xf numFmtId="43" fontId="0" fillId="0" borderId="0" xfId="1" applyFont="1" applyAlignment="1"/>
    <xf numFmtId="43" fontId="0" fillId="0" borderId="0" xfId="1" applyFont="1" applyAlignment="1">
      <alignment vertical="center"/>
    </xf>
    <xf numFmtId="43" fontId="2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43" fontId="2" fillId="0" borderId="11" xfId="1" applyFont="1" applyBorder="1"/>
    <xf numFmtId="43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43" fontId="2" fillId="0" borderId="4" xfId="1" applyFont="1" applyBorder="1"/>
    <xf numFmtId="0" fontId="2" fillId="0" borderId="6" xfId="0" applyFont="1" applyBorder="1"/>
    <xf numFmtId="43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43" fontId="2" fillId="3" borderId="9" xfId="1" applyFont="1" applyFill="1" applyBorder="1" applyAlignment="1">
      <alignment horizontal="center"/>
    </xf>
    <xf numFmtId="43" fontId="2" fillId="5" borderId="13" xfId="0" applyNumberFormat="1" applyFont="1" applyFill="1" applyBorder="1" applyAlignment="1">
      <alignment horizontal="center"/>
    </xf>
    <xf numFmtId="43" fontId="2" fillId="7" borderId="13" xfId="0" applyNumberFormat="1" applyFont="1" applyFill="1" applyBorder="1" applyAlignment="1">
      <alignment horizontal="center"/>
    </xf>
    <xf numFmtId="43" fontId="0" fillId="0" borderId="13" xfId="1" applyFont="1" applyBorder="1"/>
    <xf numFmtId="0" fontId="0" fillId="0" borderId="13" xfId="0" applyBorder="1"/>
    <xf numFmtId="43" fontId="2" fillId="9" borderId="12" xfId="1" applyFont="1" applyFill="1" applyBorder="1" applyAlignment="1">
      <alignment horizontal="center"/>
    </xf>
    <xf numFmtId="43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3" fontId="0" fillId="4" borderId="11" xfId="1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43" fontId="0" fillId="0" borderId="11" xfId="1" applyFont="1" applyBorder="1"/>
    <xf numFmtId="43" fontId="2" fillId="0" borderId="12" xfId="1" applyFont="1" applyBorder="1"/>
    <xf numFmtId="43" fontId="2" fillId="0" borderId="14" xfId="1" applyFont="1" applyBorder="1"/>
    <xf numFmtId="43" fontId="2" fillId="0" borderId="13" xfId="1" applyFont="1" applyBorder="1"/>
    <xf numFmtId="0" fontId="3" fillId="0" borderId="0" xfId="0" applyFont="1" applyAlignment="1">
      <alignment horizontal="center"/>
    </xf>
    <xf numFmtId="164" fontId="0" fillId="0" borderId="0" xfId="0" applyNumberFormat="1"/>
    <xf numFmtId="43" fontId="2" fillId="4" borderId="13" xfId="0" applyNumberFormat="1" applyFont="1" applyFill="1" applyBorder="1" applyAlignment="1">
      <alignment horizontal="center"/>
    </xf>
    <xf numFmtId="43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quotePrefix="1"/>
    <xf numFmtId="0" fontId="0" fillId="0" borderId="9" xfId="0" applyBorder="1"/>
    <xf numFmtId="43" fontId="2" fillId="0" borderId="3" xfId="1" applyFont="1" applyBorder="1" applyAlignment="1">
      <alignment horizontal="center"/>
    </xf>
    <xf numFmtId="43" fontId="3" fillId="0" borderId="0" xfId="1" applyFont="1" applyAlignment="1">
      <alignment horizontal="center"/>
    </xf>
    <xf numFmtId="165" fontId="0" fillId="0" borderId="0" xfId="1" applyNumberFormat="1" applyFont="1"/>
    <xf numFmtId="43" fontId="5" fillId="0" borderId="0" xfId="1" applyFont="1"/>
    <xf numFmtId="43" fontId="3" fillId="0" borderId="0" xfId="1" applyFont="1"/>
    <xf numFmtId="0" fontId="0" fillId="0" borderId="0" xfId="0" applyAlignment="1">
      <alignment vertical="center" wrapText="1"/>
    </xf>
    <xf numFmtId="43" fontId="2" fillId="0" borderId="11" xfId="1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7" fillId="0" borderId="0" xfId="2" applyFill="1"/>
    <xf numFmtId="0" fontId="2" fillId="0" borderId="3" xfId="0" applyFont="1" applyBorder="1"/>
    <xf numFmtId="43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/>
    <xf numFmtId="43" fontId="10" fillId="0" borderId="0" xfId="1" applyFont="1" applyAlignment="1">
      <alignment horizontal="center"/>
    </xf>
    <xf numFmtId="164" fontId="2" fillId="0" borderId="0" xfId="0" applyNumberFormat="1" applyFont="1"/>
    <xf numFmtId="43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43" fontId="2" fillId="9" borderId="14" xfId="1" applyFont="1" applyFill="1" applyBorder="1" applyAlignment="1">
      <alignment horizontal="center"/>
    </xf>
    <xf numFmtId="0" fontId="11" fillId="0" borderId="0" xfId="0" applyFont="1"/>
    <xf numFmtId="43" fontId="11" fillId="0" borderId="0" xfId="1" applyFont="1" applyAlignment="1">
      <alignment horizontal="center"/>
    </xf>
    <xf numFmtId="43" fontId="3" fillId="0" borderId="0" xfId="0" applyNumberFormat="1" applyFont="1"/>
    <xf numFmtId="164" fontId="5" fillId="0" borderId="0" xfId="0" applyNumberFormat="1" applyFont="1"/>
    <xf numFmtId="43" fontId="0" fillId="0" borderId="0" xfId="1" applyFont="1" applyFill="1"/>
    <xf numFmtId="0" fontId="0" fillId="0" borderId="0" xfId="0" quotePrefix="1" applyAlignment="1">
      <alignment vertical="center" wrapText="1"/>
    </xf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43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43" fontId="2" fillId="12" borderId="0" xfId="1" applyFont="1" applyFill="1"/>
    <xf numFmtId="43" fontId="2" fillId="7" borderId="0" xfId="1" applyFont="1" applyFill="1"/>
    <xf numFmtId="0" fontId="0" fillId="13" borderId="0" xfId="0" applyFill="1"/>
    <xf numFmtId="43" fontId="1" fillId="7" borderId="1" xfId="1" applyFont="1" applyFill="1" applyBorder="1"/>
    <xf numFmtId="43" fontId="1" fillId="6" borderId="1" xfId="1" applyFont="1" applyFill="1" applyBorder="1"/>
    <xf numFmtId="43" fontId="2" fillId="6" borderId="0" xfId="1" applyFont="1" applyFill="1"/>
    <xf numFmtId="43" fontId="5" fillId="8" borderId="13" xfId="0" applyNumberFormat="1" applyFont="1" applyFill="1" applyBorder="1" applyAlignment="1">
      <alignment horizontal="center"/>
    </xf>
    <xf numFmtId="165" fontId="3" fillId="0" borderId="7" xfId="1" applyNumberFormat="1" applyFont="1" applyBorder="1"/>
    <xf numFmtId="165" fontId="3" fillId="0" borderId="0" xfId="1" applyNumberFormat="1" applyFont="1" applyBorder="1"/>
    <xf numFmtId="165" fontId="3" fillId="0" borderId="10" xfId="1" applyNumberFormat="1" applyFont="1" applyBorder="1"/>
    <xf numFmtId="0" fontId="5" fillId="0" borderId="3" xfId="0" applyFont="1" applyBorder="1"/>
    <xf numFmtId="43" fontId="0" fillId="2" borderId="1" xfId="1" applyFont="1" applyFill="1" applyBorder="1"/>
    <xf numFmtId="43" fontId="2" fillId="2" borderId="0" xfId="1" applyFont="1" applyFill="1"/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43" fontId="2" fillId="0" borderId="0" xfId="0" applyNumberFormat="1" applyFont="1"/>
    <xf numFmtId="0" fontId="1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165" fontId="0" fillId="0" borderId="8" xfId="1" applyNumberFormat="1" applyFont="1" applyBorder="1"/>
    <xf numFmtId="165" fontId="0" fillId="0" borderId="15" xfId="1" applyNumberFormat="1" applyFont="1" applyBorder="1"/>
    <xf numFmtId="165" fontId="0" fillId="0" borderId="15" xfId="0" applyNumberFormat="1" applyBorder="1"/>
    <xf numFmtId="165" fontId="0" fillId="0" borderId="11" xfId="1" applyNumberFormat="1" applyFont="1" applyBorder="1"/>
    <xf numFmtId="43" fontId="2" fillId="2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3" fontId="6" fillId="0" borderId="0" xfId="1" applyFont="1" applyFill="1"/>
    <xf numFmtId="0" fontId="1" fillId="0" borderId="0" xfId="0" quotePrefix="1" applyFont="1"/>
    <xf numFmtId="166" fontId="1" fillId="0" borderId="0" xfId="0" applyNumberFormat="1" applyFont="1"/>
    <xf numFmtId="0" fontId="5" fillId="8" borderId="12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43" fontId="2" fillId="14" borderId="6" xfId="1" applyFont="1" applyFill="1" applyBorder="1" applyAlignment="1">
      <alignment horizontal="center" vertical="center" wrapText="1"/>
    </xf>
    <xf numFmtId="43" fontId="2" fillId="14" borderId="9" xfId="1" applyFont="1" applyFill="1" applyBorder="1" applyAlignment="1">
      <alignment horizontal="center"/>
    </xf>
    <xf numFmtId="43" fontId="0" fillId="0" borderId="12" xfId="1" applyFont="1" applyFill="1" applyBorder="1"/>
    <xf numFmtId="43" fontId="3" fillId="0" borderId="12" xfId="1" applyFont="1" applyFill="1" applyBorder="1"/>
    <xf numFmtId="43" fontId="2" fillId="0" borderId="12" xfId="1" applyFont="1" applyFill="1" applyBorder="1"/>
    <xf numFmtId="43" fontId="0" fillId="0" borderId="8" xfId="1" applyFont="1" applyFill="1" applyBorder="1"/>
    <xf numFmtId="43" fontId="0" fillId="0" borderId="14" xfId="1" applyFont="1" applyFill="1" applyBorder="1"/>
    <xf numFmtId="43" fontId="3" fillId="0" borderId="14" xfId="1" applyFont="1" applyFill="1" applyBorder="1"/>
    <xf numFmtId="43" fontId="2" fillId="0" borderId="14" xfId="1" applyFont="1" applyFill="1" applyBorder="1"/>
    <xf numFmtId="43" fontId="0" fillId="0" borderId="15" xfId="1" applyFont="1" applyFill="1" applyBorder="1"/>
    <xf numFmtId="43" fontId="1" fillId="0" borderId="14" xfId="1" applyFont="1" applyFill="1" applyBorder="1"/>
    <xf numFmtId="43" fontId="3" fillId="0" borderId="0" xfId="1" applyFont="1" applyFill="1"/>
    <xf numFmtId="0" fontId="3" fillId="0" borderId="5" xfId="0" applyFont="1" applyBorder="1"/>
    <xf numFmtId="43" fontId="3" fillId="0" borderId="15" xfId="1" applyFont="1" applyFill="1" applyBorder="1"/>
    <xf numFmtId="43" fontId="5" fillId="0" borderId="14" xfId="1" applyFont="1" applyFill="1" applyBorder="1"/>
    <xf numFmtId="0" fontId="12" fillId="0" borderId="0" xfId="0" applyFont="1"/>
    <xf numFmtId="0" fontId="13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43" fontId="9" fillId="0" borderId="14" xfId="1" applyFont="1" applyFill="1" applyBorder="1"/>
    <xf numFmtId="43" fontId="3" fillId="0" borderId="7" xfId="1" applyFont="1" applyFill="1" applyBorder="1"/>
    <xf numFmtId="0" fontId="3" fillId="0" borderId="7" xfId="0" applyFont="1" applyBorder="1"/>
    <xf numFmtId="0" fontId="3" fillId="0" borderId="6" xfId="0" applyFont="1" applyBorder="1"/>
    <xf numFmtId="43" fontId="3" fillId="0" borderId="8" xfId="1" applyFont="1" applyFill="1" applyBorder="1"/>
    <xf numFmtId="43" fontId="5" fillId="0" borderId="12" xfId="1" applyFont="1" applyFill="1" applyBorder="1"/>
    <xf numFmtId="43" fontId="3" fillId="0" borderId="0" xfId="1" applyFont="1" applyFill="1" applyBorder="1"/>
    <xf numFmtId="43" fontId="0" fillId="0" borderId="13" xfId="1" applyFont="1" applyFill="1" applyBorder="1"/>
    <xf numFmtId="43" fontId="3" fillId="0" borderId="13" xfId="1" applyFont="1" applyFill="1" applyBorder="1"/>
    <xf numFmtId="43" fontId="3" fillId="0" borderId="10" xfId="1" applyFont="1" applyFill="1" applyBorder="1"/>
    <xf numFmtId="43" fontId="2" fillId="0" borderId="13" xfId="1" applyFont="1" applyFill="1" applyBorder="1"/>
    <xf numFmtId="0" fontId="3" fillId="0" borderId="10" xfId="0" applyFont="1" applyBorder="1"/>
    <xf numFmtId="0" fontId="3" fillId="0" borderId="9" xfId="0" applyFont="1" applyBorder="1"/>
    <xf numFmtId="43" fontId="3" fillId="0" borderId="11" xfId="1" applyFont="1" applyFill="1" applyBorder="1"/>
    <xf numFmtId="43" fontId="5" fillId="0" borderId="13" xfId="1" applyFont="1" applyFill="1" applyBorder="1"/>
    <xf numFmtId="43" fontId="0" fillId="7" borderId="12" xfId="1" applyFont="1" applyFill="1" applyBorder="1"/>
    <xf numFmtId="43" fontId="0" fillId="7" borderId="14" xfId="1" applyFont="1" applyFill="1" applyBorder="1"/>
    <xf numFmtId="43" fontId="0" fillId="6" borderId="14" xfId="1" applyFont="1" applyFill="1" applyBorder="1"/>
    <xf numFmtId="43" fontId="0" fillId="2" borderId="14" xfId="1" applyFont="1" applyFill="1" applyBorder="1"/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3" fontId="3" fillId="7" borderId="12" xfId="1" applyFont="1" applyFill="1" applyBorder="1"/>
    <xf numFmtId="43" fontId="3" fillId="7" borderId="14" xfId="1" applyFont="1" applyFill="1" applyBorder="1"/>
    <xf numFmtId="43" fontId="3" fillId="2" borderId="14" xfId="1" applyFont="1" applyFill="1" applyBorder="1"/>
    <xf numFmtId="43" fontId="2" fillId="4" borderId="6" xfId="1" applyFont="1" applyFill="1" applyBorder="1" applyAlignment="1">
      <alignment horizontal="center"/>
    </xf>
    <xf numFmtId="43" fontId="2" fillId="4" borderId="8" xfId="1" applyFont="1" applyFill="1" applyBorder="1" applyAlignment="1">
      <alignment horizontal="center"/>
    </xf>
    <xf numFmtId="43" fontId="2" fillId="0" borderId="0" xfId="1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99FF66"/>
      <color rgb="FFF06EE1"/>
      <color rgb="FFDBE59D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Regolamento%20%20challenge%202025%20draft3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abSelected="1" workbookViewId="0">
      <selection activeCell="T209" sqref="T209"/>
    </sheetView>
  </sheetViews>
  <sheetFormatPr defaultRowHeight="15" x14ac:dyDescent="0.25"/>
  <cols>
    <col min="1" max="1" width="4" bestFit="1" customWidth="1"/>
    <col min="2" max="2" width="26.140625" style="8" bestFit="1" customWidth="1"/>
    <col min="3" max="3" width="13.42578125" style="12" bestFit="1" customWidth="1"/>
    <col min="4" max="4" width="8.42578125" style="12" bestFit="1" customWidth="1"/>
    <col min="5" max="5" width="24.42578125" style="12" bestFit="1" customWidth="1"/>
    <col min="6" max="6" width="11.7109375" bestFit="1" customWidth="1"/>
    <col min="7" max="7" width="10" customWidth="1"/>
    <col min="8" max="8" width="11.85546875" style="8" customWidth="1"/>
    <col min="9" max="9" width="10.85546875" style="8" customWidth="1"/>
    <col min="10" max="11" width="11.7109375" style="4" customWidth="1"/>
    <col min="12" max="12" width="12.140625" customWidth="1"/>
    <col min="13" max="13" width="13.140625" bestFit="1" customWidth="1"/>
    <col min="14" max="14" width="10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9.140625" style="4"/>
    <col min="24" max="24" width="2.140625" customWidth="1"/>
    <col min="25" max="25" width="11.28515625" bestFit="1" customWidth="1"/>
    <col min="26" max="26" width="14.7109375" bestFit="1" customWidth="1"/>
    <col min="29" max="29" width="27.140625" bestFit="1" customWidth="1"/>
  </cols>
  <sheetData>
    <row r="1" spans="1:31" ht="27.95" customHeight="1" x14ac:dyDescent="0.25">
      <c r="B1" s="109" t="s">
        <v>123</v>
      </c>
      <c r="C1" s="117"/>
      <c r="D1" s="117" t="s">
        <v>578</v>
      </c>
      <c r="E1" s="7"/>
      <c r="F1" s="68" t="s">
        <v>64</v>
      </c>
      <c r="G1" s="132" t="s">
        <v>94</v>
      </c>
      <c r="H1" s="70" t="s">
        <v>334</v>
      </c>
      <c r="I1" s="131" t="s">
        <v>99</v>
      </c>
      <c r="J1" s="68" t="s">
        <v>470</v>
      </c>
      <c r="K1" s="133" t="s">
        <v>472</v>
      </c>
      <c r="L1" s="69" t="s">
        <v>335</v>
      </c>
      <c r="M1" s="129" t="s">
        <v>471</v>
      </c>
      <c r="N1" s="130" t="s">
        <v>100</v>
      </c>
      <c r="P1" s="40" t="s">
        <v>19</v>
      </c>
      <c r="R1" s="182" t="s">
        <v>57</v>
      </c>
      <c r="S1" s="183"/>
      <c r="U1" s="40" t="s">
        <v>19</v>
      </c>
      <c r="W1" s="184" t="s">
        <v>417</v>
      </c>
      <c r="X1" s="184"/>
    </row>
    <row r="2" spans="1:31" x14ac:dyDescent="0.25">
      <c r="B2" s="110" t="s">
        <v>41</v>
      </c>
      <c r="C2" s="7"/>
      <c r="D2" s="7"/>
      <c r="E2" s="7"/>
      <c r="F2" s="35">
        <f>+'Nora Sciplino'!P68</f>
        <v>2162.7144020000028</v>
      </c>
      <c r="G2" s="36">
        <f>+Castellotti!P62</f>
        <v>2241.6640000000002</v>
      </c>
      <c r="H2" s="52">
        <f>+'Castelli Pavesi'!Q56</f>
        <v>0</v>
      </c>
      <c r="I2" s="87">
        <f>+Solidarietà!Q67</f>
        <v>0</v>
      </c>
      <c r="J2" s="35"/>
      <c r="K2" s="134"/>
      <c r="L2" s="37">
        <f>+'200 Miglia CR'!P73</f>
        <v>1E-3</v>
      </c>
      <c r="M2" s="98">
        <f>+'Erba Ghisallo'!S63</f>
        <v>0</v>
      </c>
      <c r="N2" s="53">
        <f>+Ambrosiano!Q49</f>
        <v>0</v>
      </c>
      <c r="P2" s="41" t="s">
        <v>56</v>
      </c>
      <c r="R2" s="42" t="s">
        <v>58</v>
      </c>
      <c r="S2" s="43" t="s">
        <v>37</v>
      </c>
      <c r="U2" s="41" t="s">
        <v>60</v>
      </c>
    </row>
    <row r="3" spans="1:31" s="2" customFormat="1" x14ac:dyDescent="0.25">
      <c r="A3"/>
      <c r="B3" s="110" t="s">
        <v>41</v>
      </c>
      <c r="C3" s="7" t="s">
        <v>34</v>
      </c>
      <c r="D3" s="7" t="s">
        <v>419</v>
      </c>
      <c r="E3" s="7" t="s">
        <v>121</v>
      </c>
      <c r="F3" s="6">
        <f>SUM(F6:F171)</f>
        <v>2162.7144020000023</v>
      </c>
      <c r="G3" s="6">
        <f>SUM(G6:G171)</f>
        <v>2241.6639999999989</v>
      </c>
      <c r="H3" s="61">
        <f>SUM(H6:H171)</f>
        <v>0</v>
      </c>
      <c r="I3" s="61">
        <f>SUM(I6:I171)</f>
        <v>0</v>
      </c>
      <c r="J3" s="6">
        <f>SUM(J6:J171)</f>
        <v>0</v>
      </c>
      <c r="K3" s="6"/>
      <c r="L3" s="6">
        <f>SUM(L6:L171)</f>
        <v>0</v>
      </c>
      <c r="M3" s="6">
        <f>SUM(M6:M171)</f>
        <v>0</v>
      </c>
      <c r="N3" s="6">
        <f>SUM(N6:N171)</f>
        <v>0</v>
      </c>
      <c r="P3" s="6"/>
      <c r="S3" s="4"/>
      <c r="U3" s="4"/>
      <c r="W3" s="95"/>
      <c r="Y3" t="s">
        <v>418</v>
      </c>
    </row>
    <row r="4" spans="1:31" x14ac:dyDescent="0.25">
      <c r="F4" s="10">
        <f t="shared" ref="F4" si="0">+F2-F3</f>
        <v>0</v>
      </c>
      <c r="G4" s="10">
        <f>+G2-G3</f>
        <v>0</v>
      </c>
      <c r="H4" s="80">
        <f>+H2-H3</f>
        <v>0</v>
      </c>
      <c r="I4" s="10">
        <f t="shared" ref="I4:N4" si="1">+I2-I3</f>
        <v>0</v>
      </c>
      <c r="J4" s="10">
        <f>+J2-J3</f>
        <v>0</v>
      </c>
      <c r="K4" s="10"/>
      <c r="L4" s="10">
        <f>+L2-L3</f>
        <v>1E-3</v>
      </c>
      <c r="M4" s="10">
        <f t="shared" si="1"/>
        <v>0</v>
      </c>
      <c r="N4" s="10">
        <f t="shared" si="1"/>
        <v>0</v>
      </c>
      <c r="P4" s="6" t="s">
        <v>7</v>
      </c>
      <c r="AC4" s="2"/>
      <c r="AD4" s="2"/>
    </row>
    <row r="5" spans="1:31" ht="15.75" x14ac:dyDescent="0.25">
      <c r="B5" s="149" t="s">
        <v>523</v>
      </c>
      <c r="F5" s="10"/>
      <c r="G5" s="10"/>
      <c r="H5" s="80"/>
      <c r="I5" s="80"/>
      <c r="J5" s="10"/>
      <c r="K5" s="10"/>
      <c r="L5" s="10"/>
      <c r="M5" s="10"/>
      <c r="N5" s="10"/>
      <c r="W5" s="96"/>
      <c r="Y5" t="s">
        <v>420</v>
      </c>
    </row>
    <row r="6" spans="1:31" s="2" customFormat="1" x14ac:dyDescent="0.25">
      <c r="A6">
        <v>1</v>
      </c>
      <c r="B6" s="8" t="s">
        <v>126</v>
      </c>
      <c r="C6" s="12" t="str">
        <f>IFERROR(VLOOKUP(B6,concorrenti!A:C,3,0)," ")</f>
        <v>A</v>
      </c>
      <c r="D6" s="12" t="str">
        <f>VLOOKUP(B6,concorrenti!A:E,5,0)</f>
        <v>X</v>
      </c>
      <c r="E6" s="59" t="str">
        <f>VLOOKUP(B6,concorrenti!A$2:G$295,2,0)</f>
        <v>CASTELLOTTI</v>
      </c>
      <c r="F6" s="170">
        <f>IFERROR(VLOOKUP(B6,'Nora Sciplino'!A$12:P$86,16,0),0)</f>
        <v>127.82000000000001</v>
      </c>
      <c r="G6" s="179">
        <f>IFERROR(VLOOKUP(B6,Castellotti!A:P,16,0),0)</f>
        <v>132.80000000000001</v>
      </c>
      <c r="H6" s="136">
        <f>IFERROR(VLOOKUP(B6,Solidarietà!A:P,16,0),0)</f>
        <v>0</v>
      </c>
      <c r="I6" s="136">
        <f>IFERROR(VLOOKUP(B6,'Erba Ghisallo'!A:P,16,0),0)</f>
        <v>0</v>
      </c>
      <c r="J6" s="135">
        <f>IFERROR(VLOOKUP(B6,Maserati!A$13:P$47,16,0),0)</f>
        <v>0</v>
      </c>
      <c r="K6" s="135">
        <v>0</v>
      </c>
      <c r="L6" s="136">
        <f>IFERROR(VLOOKUP(B6,'200 Miglia CR'!A:P,16,0),0)</f>
        <v>0</v>
      </c>
      <c r="M6" s="136">
        <f>IFERROR(VLOOKUP(B6,Ambrosiano!A:Q,16,0),0)</f>
        <v>0</v>
      </c>
      <c r="N6" s="135">
        <f>IFERROR(VLOOKUP(B6,#REF!,16,0),0)</f>
        <v>0</v>
      </c>
      <c r="O6" s="82"/>
      <c r="P6" s="137">
        <f>+F6+H6+I6+G6+N6+M6+J6+L6+K6</f>
        <v>260.62</v>
      </c>
      <c r="Q6"/>
      <c r="R6" s="44">
        <f t="shared" ref="R6:R37" si="2">COUNTIF(F6:N6,"&lt;&gt;0")</f>
        <v>2</v>
      </c>
      <c r="S6" s="138">
        <f>VLOOKUP(R6,Regolamento!J$6:L$14,3,0)</f>
        <v>1.05</v>
      </c>
      <c r="T6"/>
      <c r="U6" s="137">
        <f t="shared" ref="U6:U37" si="3">IFERROR(+S6*P6,0)</f>
        <v>273.65100000000001</v>
      </c>
      <c r="W6" s="4"/>
      <c r="X6" s="74"/>
      <c r="AC6"/>
      <c r="AD6" s="15"/>
      <c r="AE6" s="74"/>
    </row>
    <row r="7" spans="1:31" x14ac:dyDescent="0.25">
      <c r="A7">
        <v>2</v>
      </c>
      <c r="B7" s="8" t="s">
        <v>292</v>
      </c>
      <c r="C7" s="12" t="str">
        <f>IFERROR(VLOOKUP(B7,concorrenti!A:C,3,0)," ")</f>
        <v>A</v>
      </c>
      <c r="D7" s="12">
        <f>VLOOKUP(B7,concorrenti!A:E,5,0)</f>
        <v>0</v>
      </c>
      <c r="E7" s="59" t="str">
        <f>VLOOKUP(B7,concorrenti!A$2:G$295,2,0)</f>
        <v>CASTELLOTTI</v>
      </c>
      <c r="F7" s="139">
        <f>IFERROR(VLOOKUP(B7,'Nora Sciplino'!A$12:P$86,16,0),0)</f>
        <v>115.03800000000001</v>
      </c>
      <c r="G7" s="140">
        <f>IFERROR(VLOOKUP(B7,Castellotti!A:P,16,0),0)</f>
        <v>119.52000000000001</v>
      </c>
      <c r="H7" s="140">
        <f>IFERROR(VLOOKUP(B7,Solidarietà!A:P,16,0),0)</f>
        <v>0</v>
      </c>
      <c r="I7" s="140">
        <f>IFERROR(VLOOKUP(B7,'Erba Ghisallo'!A:P,16,0),0)</f>
        <v>0</v>
      </c>
      <c r="J7" s="140">
        <f>IFERROR(VLOOKUP(B7,Maserati!A$13:P$47,16,0),0)</f>
        <v>0</v>
      </c>
      <c r="K7" s="140">
        <v>0</v>
      </c>
      <c r="L7" s="140">
        <f>IFERROR(VLOOKUP(B7,'200 Miglia CR'!A:P,16,0),0)</f>
        <v>0</v>
      </c>
      <c r="M7" s="140">
        <f>IFERROR(VLOOKUP(B7,Ambrosiano!A:Q,16,0),0)</f>
        <v>0</v>
      </c>
      <c r="N7" s="155">
        <f>IFERROR(VLOOKUP(B7,#REF!,16,0),0)</f>
        <v>0</v>
      </c>
      <c r="O7" s="82"/>
      <c r="P7" s="141">
        <f t="shared" ref="P7:P38" si="4">+F7+H7+I7+G7+N7+L7+M7+J7+K7</f>
        <v>234.55800000000002</v>
      </c>
      <c r="R7" s="45">
        <f t="shared" si="2"/>
        <v>2</v>
      </c>
      <c r="S7" s="142">
        <f>VLOOKUP(R7,Regolamento!J$6:L$14,3,0)</f>
        <v>1.05</v>
      </c>
      <c r="U7" s="141">
        <f t="shared" si="3"/>
        <v>246.28590000000003</v>
      </c>
      <c r="W7" s="103"/>
      <c r="X7" s="74"/>
      <c r="Y7" t="s">
        <v>435</v>
      </c>
      <c r="Z7" t="s">
        <v>473</v>
      </c>
      <c r="AD7" s="15"/>
      <c r="AE7" s="74"/>
    </row>
    <row r="8" spans="1:31" x14ac:dyDescent="0.25">
      <c r="A8">
        <v>3</v>
      </c>
      <c r="B8" t="s">
        <v>479</v>
      </c>
      <c r="C8" s="12" t="str">
        <f>IFERROR(VLOOKUP(B8,concorrenti!A:C,3,0)," ")</f>
        <v>A</v>
      </c>
      <c r="D8" s="12">
        <f>VLOOKUP(B8,concorrenti!A:E,5,0)</f>
        <v>0</v>
      </c>
      <c r="E8" s="59" t="str">
        <f>VLOOKUP(B8,concorrenti!A$2:G$295,2,0)</f>
        <v>PROGETTO MITE</v>
      </c>
      <c r="F8" s="139">
        <f>IFERROR(VLOOKUP(B8,'Nora Sciplino'!A$12:P$86,16,0),0)</f>
        <v>89.474000000000018</v>
      </c>
      <c r="G8" s="140">
        <f>IFERROR(VLOOKUP(B8,Castellotti!A:P,16,0),0)</f>
        <v>100.92800000000001</v>
      </c>
      <c r="H8" s="140">
        <f>IFERROR(VLOOKUP(B8,Solidarietà!A:P,16,0),0)</f>
        <v>0</v>
      </c>
      <c r="I8" s="140">
        <f>IFERROR(VLOOKUP(B8,'Erba Ghisallo'!A:P,16,0),0)</f>
        <v>0</v>
      </c>
      <c r="J8" s="139">
        <f>IFERROR(VLOOKUP(B8,Maserati!A$13:P$47,16,0),0)</f>
        <v>0</v>
      </c>
      <c r="K8" s="140">
        <v>0</v>
      </c>
      <c r="L8" s="139">
        <f>IFERROR(VLOOKUP(B8,'200 Miglia CR'!A:P,16,0),0)</f>
        <v>0</v>
      </c>
      <c r="M8" s="139">
        <f>IFERROR(VLOOKUP(B8,Ambrosiano!A:Q,16,0),0)</f>
        <v>0</v>
      </c>
      <c r="N8" s="139">
        <f>IFERROR(VLOOKUP(B8,#REF!,16,0),0)</f>
        <v>0</v>
      </c>
      <c r="O8" s="144"/>
      <c r="P8" s="141">
        <f t="shared" si="4"/>
        <v>190.40200000000004</v>
      </c>
      <c r="Q8" s="8"/>
      <c r="R8" s="145">
        <f t="shared" si="2"/>
        <v>2</v>
      </c>
      <c r="S8" s="146">
        <f>VLOOKUP(R8,Regolamento!J$6:L$14,3,0)</f>
        <v>1.05</v>
      </c>
      <c r="T8" s="8"/>
      <c r="U8" s="147">
        <f t="shared" si="3"/>
        <v>199.92210000000006</v>
      </c>
      <c r="AC8" s="8"/>
      <c r="AD8" s="15"/>
      <c r="AE8" s="74"/>
    </row>
    <row r="9" spans="1:31" x14ac:dyDescent="0.25">
      <c r="A9">
        <v>4</v>
      </c>
      <c r="B9" s="8" t="s">
        <v>73</v>
      </c>
      <c r="C9" s="12" t="str">
        <f>IFERROR(VLOOKUP(B9,concorrenti!A:C,3,0)," ")</f>
        <v>A</v>
      </c>
      <c r="D9" s="12">
        <f>VLOOKUP(B9,concorrenti!A:E,5,0)</f>
        <v>0</v>
      </c>
      <c r="E9" s="59" t="str">
        <f>VLOOKUP(B9,concorrenti!A$2:G$295,2,0)</f>
        <v>CASTELLOTTI</v>
      </c>
      <c r="F9" s="139">
        <f>IFERROR(VLOOKUP(B9,'Nora Sciplino'!A$12:P$86,16,0),0)</f>
        <v>84.361199999999997</v>
      </c>
      <c r="G9" s="140">
        <f>IFERROR(VLOOKUP(B9,Castellotti!A:P,16,0),0)</f>
        <v>82.336000000000013</v>
      </c>
      <c r="H9" s="140">
        <f>IFERROR(VLOOKUP(B9,Solidarietà!A:P,16,0),0)</f>
        <v>0</v>
      </c>
      <c r="I9" s="140">
        <f>IFERROR(VLOOKUP(B9,'Erba Ghisallo'!A:P,16,0),0)</f>
        <v>0</v>
      </c>
      <c r="J9" s="139">
        <f>IFERROR(VLOOKUP(B9,Maserati!A$13:P$47,16,0),0)</f>
        <v>0</v>
      </c>
      <c r="K9" s="140">
        <v>0</v>
      </c>
      <c r="L9" s="139">
        <f>IFERROR(VLOOKUP(B9,'200 Miglia CR'!A:P,16,0),0)</f>
        <v>0</v>
      </c>
      <c r="M9" s="139">
        <f>IFERROR(VLOOKUP(B9,Ambrosiano!A:Q,16,0),0)</f>
        <v>0</v>
      </c>
      <c r="N9" s="139">
        <f>IFERROR(VLOOKUP(B9,#REF!,16,0),0)</f>
        <v>0</v>
      </c>
      <c r="O9" s="82"/>
      <c r="P9" s="141">
        <f t="shared" si="4"/>
        <v>166.69720000000001</v>
      </c>
      <c r="R9" s="45">
        <f t="shared" si="2"/>
        <v>2</v>
      </c>
      <c r="S9" s="142">
        <f>VLOOKUP(R9,Regolamento!J$6:L$14,3,0)</f>
        <v>1.05</v>
      </c>
      <c r="U9" s="141">
        <f t="shared" si="3"/>
        <v>175.03206000000003</v>
      </c>
      <c r="AD9" s="15"/>
      <c r="AE9" s="74"/>
    </row>
    <row r="10" spans="1:31" x14ac:dyDescent="0.25">
      <c r="A10">
        <v>5</v>
      </c>
      <c r="B10" s="8" t="s">
        <v>325</v>
      </c>
      <c r="C10" s="12" t="str">
        <f>IFERROR(VLOOKUP(B10,concorrenti!A:C,3,0)," ")</f>
        <v>A</v>
      </c>
      <c r="D10" s="12">
        <f>VLOOKUP(B10,concorrenti!A:E,5,0)</f>
        <v>0</v>
      </c>
      <c r="E10" s="59" t="str">
        <f>VLOOKUP(B10,concorrenti!A$2:G$295,2,0)</f>
        <v xml:space="preserve"> CAVEC</v>
      </c>
      <c r="F10" s="139">
        <f>IFERROR(VLOOKUP(B10,'Nora Sciplino'!A$12:P$86,16,0),0)</f>
        <v>86.917600000000007</v>
      </c>
      <c r="G10" s="140">
        <f>IFERROR(VLOOKUP(B10,Castellotti!A:P,16,0),0)</f>
        <v>79.680000000000007</v>
      </c>
      <c r="H10" s="140">
        <f>IFERROR(VLOOKUP(B10,Solidarietà!A:P,16,0),0)</f>
        <v>0</v>
      </c>
      <c r="I10" s="140">
        <f>IFERROR(VLOOKUP(B10,'Erba Ghisallo'!A:P,16,0),0)</f>
        <v>0</v>
      </c>
      <c r="J10" s="139">
        <f>IFERROR(VLOOKUP(B10,Maserati!A$13:P$47,16,0),0)</f>
        <v>0</v>
      </c>
      <c r="K10" s="140">
        <v>0</v>
      </c>
      <c r="L10" s="139">
        <f>IFERROR(VLOOKUP(B10,'200 Miglia CR'!A:P,16,0),0)</f>
        <v>0</v>
      </c>
      <c r="M10" s="139">
        <f>IFERROR(VLOOKUP(B10,Ambrosiano!A:Q,16,0),0)</f>
        <v>0</v>
      </c>
      <c r="N10" s="139">
        <f>IFERROR(VLOOKUP(B10,#REF!,16,0),0)</f>
        <v>0</v>
      </c>
      <c r="O10" s="82"/>
      <c r="P10" s="141">
        <f t="shared" si="4"/>
        <v>166.5976</v>
      </c>
      <c r="R10" s="45">
        <f t="shared" si="2"/>
        <v>2</v>
      </c>
      <c r="S10" s="142">
        <f>VLOOKUP(R10,Regolamento!J$6:L$14,3,0)</f>
        <v>1.05</v>
      </c>
      <c r="U10" s="141">
        <f t="shared" si="3"/>
        <v>174.92748</v>
      </c>
      <c r="AD10" s="15"/>
      <c r="AE10" s="74"/>
    </row>
    <row r="11" spans="1:31" x14ac:dyDescent="0.25">
      <c r="A11">
        <v>6</v>
      </c>
      <c r="B11" s="71" t="s">
        <v>426</v>
      </c>
      <c r="C11" s="12" t="str">
        <f>IFERROR(VLOOKUP(B11,concorrenti!A:C,3,0)," ")</f>
        <v>A</v>
      </c>
      <c r="D11" s="12">
        <f>VLOOKUP(B11,concorrenti!A:E,5,0)</f>
        <v>0</v>
      </c>
      <c r="E11" s="59" t="str">
        <f>VLOOKUP(B11,concorrenti!A$2:G$295,2,0)</f>
        <v>CAVEM</v>
      </c>
      <c r="F11" s="139">
        <f>IFERROR(VLOOKUP(B11,'Nora Sciplino'!A$12:P$86,16,0),0)</f>
        <v>71.579200000000014</v>
      </c>
      <c r="G11" s="140">
        <f>IFERROR(VLOOKUP(B11,Castellotti!A:P,16,0),0)</f>
        <v>90.304000000000016</v>
      </c>
      <c r="H11" s="140">
        <f>IFERROR(VLOOKUP(B11,Solidarietà!A:P,16,0),0)</f>
        <v>0</v>
      </c>
      <c r="I11" s="140">
        <f>IFERROR(VLOOKUP(B11,'Erba Ghisallo'!A:P,16,0),0)</f>
        <v>0</v>
      </c>
      <c r="J11" s="139">
        <f>IFERROR(VLOOKUP(B11,Maserati!A$13:P$47,16,0),0)</f>
        <v>0</v>
      </c>
      <c r="K11" s="140">
        <v>0</v>
      </c>
      <c r="L11" s="139">
        <f>IFERROR(VLOOKUP(B11,'200 Miglia CR'!A:P,16,0),0)</f>
        <v>0</v>
      </c>
      <c r="M11" s="139">
        <f>IFERROR(VLOOKUP(B11,Ambrosiano!A:Q,16,0),0)</f>
        <v>0</v>
      </c>
      <c r="N11" s="139">
        <f>IFERROR(VLOOKUP(B11,#REF!,16,0),0)</f>
        <v>0</v>
      </c>
      <c r="O11" s="144"/>
      <c r="P11" s="141">
        <f t="shared" si="4"/>
        <v>161.88320000000004</v>
      </c>
      <c r="Q11" s="8"/>
      <c r="R11" s="145">
        <f t="shared" si="2"/>
        <v>2</v>
      </c>
      <c r="S11" s="146">
        <f>VLOOKUP(R11,Regolamento!J$6:L$14,3,0)</f>
        <v>1.05</v>
      </c>
      <c r="T11" s="8"/>
      <c r="U11" s="147">
        <f t="shared" si="3"/>
        <v>169.97736000000006</v>
      </c>
      <c r="AD11" s="15"/>
      <c r="AE11" s="74"/>
    </row>
    <row r="12" spans="1:31" x14ac:dyDescent="0.25">
      <c r="A12">
        <v>7</v>
      </c>
      <c r="B12" t="s">
        <v>482</v>
      </c>
      <c r="C12" s="12" t="str">
        <f>IFERROR(VLOOKUP(B12,concorrenti!A:C,3,0)," ")</f>
        <v>A</v>
      </c>
      <c r="D12" s="12">
        <f>VLOOKUP(B12,concorrenti!A:E,5,0)</f>
        <v>0</v>
      </c>
      <c r="E12" s="59" t="str">
        <f>VLOOKUP(B12,concorrenti!A$2:G$295,2,0)</f>
        <v>CASTELLOTTI</v>
      </c>
      <c r="F12" s="139">
        <f>IFERROR(VLOOKUP(B12,'Nora Sciplino'!A$12:P$86,16,0),0)</f>
        <v>74.135599999999997</v>
      </c>
      <c r="G12" s="140">
        <f>IFERROR(VLOOKUP(B12,Castellotti!A:P,16,0),0)</f>
        <v>71.712000000000018</v>
      </c>
      <c r="H12" s="140">
        <f>IFERROR(VLOOKUP(B12,Solidarietà!A:P,16,0),0)</f>
        <v>0</v>
      </c>
      <c r="I12" s="140">
        <f>IFERROR(VLOOKUP(B12,'Erba Ghisallo'!A:P,16,0),0)</f>
        <v>0</v>
      </c>
      <c r="J12" s="139">
        <f>IFERROR(VLOOKUP(B12,Maserati!A$13:P$47,16,0),0)</f>
        <v>0</v>
      </c>
      <c r="K12" s="140">
        <v>0</v>
      </c>
      <c r="L12" s="139">
        <f>IFERROR(VLOOKUP(B12,'200 Miglia CR'!A:P,16,0),0)</f>
        <v>0</v>
      </c>
      <c r="M12" s="139">
        <f>IFERROR(VLOOKUP(B12,Ambrosiano!A:Q,16,0),0)</f>
        <v>0</v>
      </c>
      <c r="N12" s="139">
        <f>IFERROR(VLOOKUP(B12,#REF!,16,0),0)</f>
        <v>0</v>
      </c>
      <c r="O12" s="144"/>
      <c r="P12" s="141">
        <f t="shared" si="4"/>
        <v>145.8476</v>
      </c>
      <c r="Q12" s="8"/>
      <c r="R12" s="145">
        <f t="shared" si="2"/>
        <v>2</v>
      </c>
      <c r="S12" s="146">
        <f>VLOOKUP(R12,Regolamento!J$6:L$14,3,0)</f>
        <v>1.05</v>
      </c>
      <c r="T12" s="8"/>
      <c r="U12" s="147">
        <f t="shared" si="3"/>
        <v>153.13998000000001</v>
      </c>
      <c r="X12" s="74"/>
      <c r="AC12" s="8"/>
      <c r="AD12" s="15"/>
      <c r="AE12" s="74"/>
    </row>
    <row r="13" spans="1:31" x14ac:dyDescent="0.25">
      <c r="A13">
        <v>8</v>
      </c>
      <c r="B13" s="8" t="s">
        <v>242</v>
      </c>
      <c r="C13" s="12" t="str">
        <f>IFERROR(VLOOKUP(B13,concorrenti!A:C,3,0)," ")</f>
        <v>A</v>
      </c>
      <c r="D13" s="12">
        <f>VLOOKUP(B13,concorrenti!A:E,5,0)</f>
        <v>0</v>
      </c>
      <c r="E13" s="59" t="str">
        <f>VLOOKUP(B13,concorrenti!A$2:G$295,2,0)</f>
        <v>CAVEM</v>
      </c>
      <c r="F13" s="139">
        <f>IFERROR(VLOOKUP(B13,'Nora Sciplino'!A$12:P$86,16,0),0)</f>
        <v>63.910000000000004</v>
      </c>
      <c r="G13" s="140">
        <f>IFERROR(VLOOKUP(B13,Castellotti!A:P,16,0),0)</f>
        <v>77.024000000000015</v>
      </c>
      <c r="H13" s="140">
        <f>IFERROR(VLOOKUP(B13,Solidarietà!A:P,16,0),0)</f>
        <v>0</v>
      </c>
      <c r="I13" s="140">
        <f>IFERROR(VLOOKUP(B13,'Erba Ghisallo'!A:P,16,0),0)</f>
        <v>0</v>
      </c>
      <c r="J13" s="139">
        <f>IFERROR(VLOOKUP(B13,Maserati!A$13:P$47,16,0),0)</f>
        <v>0</v>
      </c>
      <c r="K13" s="140">
        <v>0</v>
      </c>
      <c r="L13" s="139">
        <f>IFERROR(VLOOKUP(B13,'200 Miglia CR'!A:P,16,0),0)</f>
        <v>0</v>
      </c>
      <c r="M13" s="139">
        <f>IFERROR(VLOOKUP(B13,Ambrosiano!A:Q,16,0),0)</f>
        <v>0</v>
      </c>
      <c r="N13" s="139">
        <f>IFERROR(VLOOKUP(B13,#REF!,16,0),0)</f>
        <v>0</v>
      </c>
      <c r="O13" s="82"/>
      <c r="P13" s="141">
        <f t="shared" si="4"/>
        <v>140.93400000000003</v>
      </c>
      <c r="R13" s="45">
        <f t="shared" si="2"/>
        <v>2</v>
      </c>
      <c r="S13" s="142">
        <f>VLOOKUP(R13,Regolamento!J$6:L$14,3,0)</f>
        <v>1.05</v>
      </c>
      <c r="U13" s="141">
        <f t="shared" si="3"/>
        <v>147.98070000000004</v>
      </c>
      <c r="X13" s="74"/>
      <c r="AD13" s="15"/>
      <c r="AE13" s="74"/>
    </row>
    <row r="14" spans="1:31" x14ac:dyDescent="0.25">
      <c r="A14">
        <v>9</v>
      </c>
      <c r="B14" t="s">
        <v>488</v>
      </c>
      <c r="C14" s="12" t="str">
        <f>IFERROR(VLOOKUP(B14,concorrenti!A:C,3,0)," ")</f>
        <v>A</v>
      </c>
      <c r="D14" s="12">
        <f>VLOOKUP(B14,concorrenti!A:E,5,0)</f>
        <v>0</v>
      </c>
      <c r="E14" s="59" t="str">
        <f>VLOOKUP(B14,concorrenti!A$2:G$295,2,0)</f>
        <v>VCC CARDUCCI</v>
      </c>
      <c r="F14" s="139">
        <f>IFERROR(VLOOKUP(B14,'Nora Sciplino'!A$12:P$86,16,0),0)</f>
        <v>40.902400000000007</v>
      </c>
      <c r="G14" s="140">
        <f>IFERROR(VLOOKUP(B14,Castellotti!A:P,16,0),0)</f>
        <v>95.616000000000014</v>
      </c>
      <c r="H14" s="140">
        <f>IFERROR(VLOOKUP(B14,Solidarietà!A:P,16,0),0)</f>
        <v>0</v>
      </c>
      <c r="I14" s="140">
        <f>IFERROR(VLOOKUP(B14,'Erba Ghisallo'!A:P,16,0),0)</f>
        <v>0</v>
      </c>
      <c r="J14" s="139">
        <f>IFERROR(VLOOKUP(B14,Maserati!A$13:P$47,16,0),0)</f>
        <v>0</v>
      </c>
      <c r="K14" s="140">
        <v>0</v>
      </c>
      <c r="L14" s="139">
        <f>IFERROR(VLOOKUP(B14,'200 Miglia CR'!A:P,16,0),0)</f>
        <v>0</v>
      </c>
      <c r="M14" s="139">
        <f>IFERROR(VLOOKUP(B14,Ambrosiano!A:Q,16,0),0)</f>
        <v>0</v>
      </c>
      <c r="N14" s="139">
        <f>IFERROR(VLOOKUP(B14,#REF!,16,0),0)</f>
        <v>0</v>
      </c>
      <c r="O14" s="144"/>
      <c r="P14" s="141">
        <f t="shared" si="4"/>
        <v>136.51840000000001</v>
      </c>
      <c r="Q14" s="8"/>
      <c r="R14" s="145">
        <f t="shared" si="2"/>
        <v>2</v>
      </c>
      <c r="S14" s="146">
        <f>VLOOKUP(R14,Regolamento!J$6:L$14,3,0)</f>
        <v>1.05</v>
      </c>
      <c r="T14" s="8"/>
      <c r="U14" s="147">
        <f t="shared" si="3"/>
        <v>143.34432000000001</v>
      </c>
      <c r="AD14" s="15"/>
      <c r="AE14" s="74"/>
    </row>
    <row r="15" spans="1:31" x14ac:dyDescent="0.25">
      <c r="A15">
        <v>10</v>
      </c>
      <c r="B15" s="8" t="s">
        <v>12</v>
      </c>
      <c r="C15" s="12" t="str">
        <f>IFERROR(VLOOKUP(B15,concorrenti!A:C,3,0)," ")</f>
        <v>A</v>
      </c>
      <c r="D15" s="12">
        <f>VLOOKUP(B15,concorrenti!A:E,5,0)</f>
        <v>0</v>
      </c>
      <c r="E15" s="59" t="str">
        <f>VLOOKUP(B15,concorrenti!A$2:G$295,2,0)</f>
        <v>VAMS</v>
      </c>
      <c r="F15" s="139">
        <f>IFERROR(VLOOKUP(B15,'Nora Sciplino'!A$12:P$86,16,0),0)</f>
        <v>58.797200000000011</v>
      </c>
      <c r="G15" s="140">
        <f>IFERROR(VLOOKUP(B15,Castellotti!A:P,16,0),0)</f>
        <v>74.368000000000009</v>
      </c>
      <c r="H15" s="140">
        <f>IFERROR(VLOOKUP(B15,Solidarietà!A:P,16,0),0)</f>
        <v>0</v>
      </c>
      <c r="I15" s="140">
        <f>IFERROR(VLOOKUP(B15,'Erba Ghisallo'!A:P,16,0),0)</f>
        <v>0</v>
      </c>
      <c r="J15" s="139">
        <f>IFERROR(VLOOKUP(B15,Maserati!A$13:P$47,16,0),0)</f>
        <v>0</v>
      </c>
      <c r="K15" s="140">
        <v>0</v>
      </c>
      <c r="L15" s="139">
        <f>IFERROR(VLOOKUP(B15,'200 Miglia CR'!A:P,16,0),0)</f>
        <v>0</v>
      </c>
      <c r="M15" s="139">
        <f>IFERROR(VLOOKUP(B15,Ambrosiano!A:Q,16,0),0)</f>
        <v>0</v>
      </c>
      <c r="N15" s="139">
        <f>IFERROR(VLOOKUP(B15,#REF!,16,0),0)</f>
        <v>0</v>
      </c>
      <c r="O15" s="82"/>
      <c r="P15" s="141">
        <f t="shared" si="4"/>
        <v>133.16520000000003</v>
      </c>
      <c r="R15" s="45">
        <f t="shared" si="2"/>
        <v>2</v>
      </c>
      <c r="S15" s="142">
        <f>VLOOKUP(R15,Regolamento!J$6:L$14,3,0)</f>
        <v>1.05</v>
      </c>
      <c r="U15" s="141">
        <f t="shared" si="3"/>
        <v>139.82346000000004</v>
      </c>
      <c r="AD15" s="15"/>
      <c r="AE15" s="74"/>
    </row>
    <row r="16" spans="1:31" x14ac:dyDescent="0.25">
      <c r="A16">
        <v>11</v>
      </c>
      <c r="B16" s="8" t="s">
        <v>20</v>
      </c>
      <c r="C16" s="12" t="str">
        <f>IFERROR(VLOOKUP(B16,concorrenti!A:C,3,0)," ")</f>
        <v>A</v>
      </c>
      <c r="D16" s="12">
        <f>VLOOKUP(B16,concorrenti!A:E,5,0)</f>
        <v>0</v>
      </c>
      <c r="E16" s="59" t="str">
        <f>VLOOKUP(B16,concorrenti!A$2:G$295,2,0)</f>
        <v>CAVEM</v>
      </c>
      <c r="F16" s="139">
        <f>IFERROR(VLOOKUP(B16,'Nora Sciplino'!A$12:P$86,16,0),0)</f>
        <v>97.143200000000007</v>
      </c>
      <c r="G16" s="140">
        <f>IFERROR(VLOOKUP(B16,Castellotti!A:P,16,0),0)</f>
        <v>34.528000000000006</v>
      </c>
      <c r="H16" s="140">
        <f>IFERROR(VLOOKUP(B16,Solidarietà!A:P,16,0),0)</f>
        <v>0</v>
      </c>
      <c r="I16" s="140">
        <f>IFERROR(VLOOKUP(B16,'Erba Ghisallo'!A:P,16,0),0)</f>
        <v>0</v>
      </c>
      <c r="J16" s="139">
        <f>IFERROR(VLOOKUP(B16,Maserati!A$13:P$47,16,0),0)</f>
        <v>0</v>
      </c>
      <c r="K16" s="140">
        <v>0</v>
      </c>
      <c r="L16" s="139">
        <f>IFERROR(VLOOKUP(B16,'200 Miglia CR'!A:P,16,0),0)</f>
        <v>0</v>
      </c>
      <c r="M16" s="139">
        <f>IFERROR(VLOOKUP(B16,Ambrosiano!A:Q,16,0),0)</f>
        <v>0</v>
      </c>
      <c r="N16" s="139">
        <f>IFERROR(VLOOKUP(B16,#REF!,16,0),0)</f>
        <v>0</v>
      </c>
      <c r="O16" s="82"/>
      <c r="P16" s="141">
        <f t="shared" si="4"/>
        <v>131.6712</v>
      </c>
      <c r="Q16" s="2"/>
      <c r="R16" s="45">
        <f t="shared" si="2"/>
        <v>2</v>
      </c>
      <c r="S16" s="142">
        <f>VLOOKUP(R16,Regolamento!J$6:L$14,3,0)</f>
        <v>1.05</v>
      </c>
      <c r="T16" s="2"/>
      <c r="U16" s="141">
        <f t="shared" si="3"/>
        <v>138.25476</v>
      </c>
      <c r="AD16" s="15"/>
      <c r="AE16" s="74"/>
    </row>
    <row r="17" spans="1:31" x14ac:dyDescent="0.25">
      <c r="A17">
        <v>12</v>
      </c>
      <c r="B17" s="8" t="s">
        <v>17</v>
      </c>
      <c r="C17" s="12" t="str">
        <f>IFERROR(VLOOKUP(B17,concorrenti!A:C,3,0)," ")</f>
        <v>A</v>
      </c>
      <c r="D17" s="12">
        <f>VLOOKUP(B17,concorrenti!A:E,5,0)</f>
        <v>0</v>
      </c>
      <c r="E17" s="59" t="str">
        <f>VLOOKUP(B17,concorrenti!A$2:G$295,2,0)</f>
        <v>VAMS</v>
      </c>
      <c r="F17" s="139">
        <f>IFERROR(VLOOKUP(B17,'Nora Sciplino'!A$12:P$86,16,0),0)</f>
        <v>56.240800000000007</v>
      </c>
      <c r="G17" s="140">
        <f>IFERROR(VLOOKUP(B17,Castellotti!A:P,16,0),0)</f>
        <v>69.056000000000012</v>
      </c>
      <c r="H17" s="140">
        <f>IFERROR(VLOOKUP(B17,Solidarietà!A:P,16,0),0)</f>
        <v>0</v>
      </c>
      <c r="I17" s="140">
        <f>IFERROR(VLOOKUP(B17,'Erba Ghisallo'!A:P,16,0),0)</f>
        <v>0</v>
      </c>
      <c r="J17" s="139">
        <f>IFERROR(VLOOKUP(B17,Maserati!A$13:P$47,16,0),0)</f>
        <v>0</v>
      </c>
      <c r="K17" s="140">
        <v>0</v>
      </c>
      <c r="L17" s="139">
        <f>IFERROR(VLOOKUP(B17,'200 Miglia CR'!A:P,16,0),0)</f>
        <v>0</v>
      </c>
      <c r="M17" s="139">
        <f>IFERROR(VLOOKUP(B17,Ambrosiano!A:Q,16,0),0)</f>
        <v>0</v>
      </c>
      <c r="N17" s="139">
        <f>IFERROR(VLOOKUP(B17,#REF!,16,0),0)</f>
        <v>0</v>
      </c>
      <c r="P17" s="141">
        <f t="shared" si="4"/>
        <v>125.29680000000002</v>
      </c>
      <c r="R17" s="45">
        <f t="shared" si="2"/>
        <v>2</v>
      </c>
      <c r="S17" s="142">
        <f>VLOOKUP(R17,Regolamento!J$6:L$14,3,0)</f>
        <v>1.05</v>
      </c>
      <c r="U17" s="141">
        <f t="shared" si="3"/>
        <v>131.56164000000001</v>
      </c>
      <c r="X17" s="74"/>
      <c r="AD17" s="15"/>
      <c r="AE17" s="74"/>
    </row>
    <row r="18" spans="1:31" x14ac:dyDescent="0.25">
      <c r="A18">
        <v>13</v>
      </c>
      <c r="B18" t="s">
        <v>584</v>
      </c>
      <c r="C18" s="12" t="str">
        <f>IFERROR(VLOOKUP(B18,concorrenti!A:C,3,0)," ")</f>
        <v>A</v>
      </c>
      <c r="D18" s="12">
        <f>VLOOKUP(B18,concorrenti!A:E,5,0)</f>
        <v>0</v>
      </c>
      <c r="E18" s="59" t="str">
        <f>VLOOKUP(B18,concorrenti!A$2:G$295,2,0)</f>
        <v>CAMS CASTIGLIONESE</v>
      </c>
      <c r="F18" s="139">
        <f>IFERROR(VLOOKUP(B18,'Nora Sciplino'!A$12:P$86,16,0),0)</f>
        <v>0</v>
      </c>
      <c r="G18" s="140">
        <f>IFERROR(VLOOKUP(B18,Castellotti!A:P,16,0),0)</f>
        <v>108.89600000000003</v>
      </c>
      <c r="H18" s="140">
        <f>IFERROR(VLOOKUP(B18,Solidarietà!A:P,16,0),0)</f>
        <v>0</v>
      </c>
      <c r="I18" s="140">
        <f>IFERROR(VLOOKUP(B18,'Erba Ghisallo'!A:P,16,0),0)</f>
        <v>0</v>
      </c>
      <c r="J18" s="139">
        <f>IFERROR(VLOOKUP(B18,Maserati!A$13:P$47,16,0),0)</f>
        <v>0</v>
      </c>
      <c r="K18" s="140">
        <v>0</v>
      </c>
      <c r="L18" s="139">
        <f>IFERROR(VLOOKUP(B18,'200 Miglia CR'!A:P,16,0),0)</f>
        <v>0</v>
      </c>
      <c r="M18" s="139">
        <f>IFERROR(VLOOKUP(B18,Ambrosiano!A:Q,16,0),0)</f>
        <v>0</v>
      </c>
      <c r="N18" s="139">
        <f>IFERROR(VLOOKUP(B18,#REF!,16,0),0)</f>
        <v>0</v>
      </c>
      <c r="O18" s="144"/>
      <c r="P18" s="141">
        <f t="shared" si="4"/>
        <v>108.89600000000003</v>
      </c>
      <c r="Q18" s="8"/>
      <c r="R18" s="145">
        <f t="shared" si="2"/>
        <v>1</v>
      </c>
      <c r="S18" s="142">
        <f>VLOOKUP(R18,Regolamento!J$6:L$14,3,0)</f>
        <v>1</v>
      </c>
      <c r="T18" s="8"/>
      <c r="U18" s="147">
        <f t="shared" si="3"/>
        <v>108.89600000000003</v>
      </c>
      <c r="AD18" s="15"/>
      <c r="AE18" s="74"/>
    </row>
    <row r="19" spans="1:31" x14ac:dyDescent="0.25">
      <c r="A19">
        <v>14</v>
      </c>
      <c r="B19" s="8" t="s">
        <v>158</v>
      </c>
      <c r="C19" s="12" t="str">
        <f>IFERROR(VLOOKUP(B19,concorrenti!A:C,3,0)," ")</f>
        <v>A</v>
      </c>
      <c r="D19" s="12">
        <f>VLOOKUP(B19,concorrenti!A:E,5,0)</f>
        <v>0</v>
      </c>
      <c r="E19" s="59" t="str">
        <f>VLOOKUP(B19,concorrenti!A$2:G$295,2,0)</f>
        <v>VCC COMO</v>
      </c>
      <c r="F19" s="139">
        <f>IFERROR(VLOOKUP(B19,'Nora Sciplino'!A$12:P$86,16,0),0)</f>
        <v>104.81240000000001</v>
      </c>
      <c r="G19" s="140">
        <f>IFERROR(VLOOKUP(B19,Castellotti!A:P,16,0),0)</f>
        <v>0</v>
      </c>
      <c r="H19" s="140">
        <f>IFERROR(VLOOKUP(B19,Solidarietà!A:P,16,0),0)</f>
        <v>0</v>
      </c>
      <c r="I19" s="140">
        <f>IFERROR(VLOOKUP(B19,'Erba Ghisallo'!A:P,16,0),0)</f>
        <v>0</v>
      </c>
      <c r="J19" s="139">
        <f>IFERROR(VLOOKUP(B19,Maserati!A$13:P$47,16,0),0)</f>
        <v>0</v>
      </c>
      <c r="K19" s="140">
        <v>0</v>
      </c>
      <c r="L19" s="139">
        <f>IFERROR(VLOOKUP(B19,'200 Miglia CR'!A:P,16,0),0)</f>
        <v>0</v>
      </c>
      <c r="M19" s="139">
        <f>IFERROR(VLOOKUP(B19,Ambrosiano!A:Q,16,0),0)</f>
        <v>0</v>
      </c>
      <c r="N19" s="139">
        <f>IFERROR(VLOOKUP(B19,#REF!,16,0),0)</f>
        <v>0</v>
      </c>
      <c r="P19" s="141">
        <f t="shared" si="4"/>
        <v>104.81240000000001</v>
      </c>
      <c r="R19" s="45">
        <f t="shared" si="2"/>
        <v>1</v>
      </c>
      <c r="S19" s="142">
        <f>VLOOKUP(R19,Regolamento!J$6:L$14,3,0)</f>
        <v>1</v>
      </c>
      <c r="U19" s="141">
        <f t="shared" si="3"/>
        <v>104.81240000000001</v>
      </c>
      <c r="X19" s="74"/>
      <c r="AD19" s="15"/>
      <c r="AE19" s="74"/>
    </row>
    <row r="20" spans="1:31" x14ac:dyDescent="0.25">
      <c r="A20">
        <v>15</v>
      </c>
      <c r="B20" s="8" t="s">
        <v>302</v>
      </c>
      <c r="C20" s="12" t="str">
        <f>IFERROR(VLOOKUP(B20,concorrenti!A:C,3,0)," ")</f>
        <v>A</v>
      </c>
      <c r="D20" s="12">
        <f>VLOOKUP(B20,concorrenti!A:E,5,0)</f>
        <v>0</v>
      </c>
      <c r="E20" s="59" t="str">
        <f>VLOOKUP(B20,concorrenti!A$2:G$295,2,0)</f>
        <v xml:space="preserve"> PROGETTO MITE</v>
      </c>
      <c r="F20" s="139">
        <f>IFERROR(VLOOKUP(B20,'Nora Sciplino'!A$12:P$86,16,0),0)</f>
        <v>43.458800000000004</v>
      </c>
      <c r="G20" s="140">
        <f>IFERROR(VLOOKUP(B20,Castellotti!A:P,16,0),0)</f>
        <v>50.464000000000006</v>
      </c>
      <c r="H20" s="140">
        <f>IFERROR(VLOOKUP(B20,Solidarietà!A:P,16,0),0)</f>
        <v>0</v>
      </c>
      <c r="I20" s="140">
        <f>IFERROR(VLOOKUP(B20,'Erba Ghisallo'!A:P,16,0),0)</f>
        <v>0</v>
      </c>
      <c r="J20" s="139">
        <f>IFERROR(VLOOKUP(B20,Maserati!A$13:P$47,16,0),0)</f>
        <v>0</v>
      </c>
      <c r="K20" s="140">
        <v>0</v>
      </c>
      <c r="L20" s="139">
        <f>IFERROR(VLOOKUP(B20,'200 Miglia CR'!A:P,16,0),0)</f>
        <v>0</v>
      </c>
      <c r="M20" s="139">
        <f>IFERROR(VLOOKUP(B20,Ambrosiano!A:Q,16,0),0)</f>
        <v>0</v>
      </c>
      <c r="N20" s="139">
        <f>IFERROR(VLOOKUP(B20,#REF!,16,0),0)</f>
        <v>0</v>
      </c>
      <c r="O20" s="82"/>
      <c r="P20" s="141">
        <f t="shared" si="4"/>
        <v>93.922800000000009</v>
      </c>
      <c r="R20" s="45">
        <f t="shared" si="2"/>
        <v>2</v>
      </c>
      <c r="S20" s="142">
        <f>VLOOKUP(R20,Regolamento!J$6:L$14,3,0)</f>
        <v>1.05</v>
      </c>
      <c r="U20" s="141">
        <f t="shared" si="3"/>
        <v>98.618940000000009</v>
      </c>
      <c r="AD20" s="15"/>
      <c r="AE20" s="74"/>
    </row>
    <row r="21" spans="1:31" x14ac:dyDescent="0.25">
      <c r="A21">
        <v>16</v>
      </c>
      <c r="B21" s="8" t="s">
        <v>185</v>
      </c>
      <c r="C21" s="12" t="str">
        <f>IFERROR(VLOOKUP(B21,concorrenti!A:C,3,0)," ")</f>
        <v>A</v>
      </c>
      <c r="D21" s="12">
        <f>VLOOKUP(B21,concorrenti!A:E,5,0)</f>
        <v>0</v>
      </c>
      <c r="E21" s="59" t="str">
        <f>VLOOKUP(B21,concorrenti!A$2:G$295,2,0)</f>
        <v>VCC COMO</v>
      </c>
      <c r="F21" s="139">
        <f>IFERROR(VLOOKUP(B21,'Nora Sciplino'!A$12:P$86,16,0),0)</f>
        <v>79.248400000000018</v>
      </c>
      <c r="G21" s="140">
        <f>IFERROR(VLOOKUP(B21,Castellotti!A:P,16,0),0)</f>
        <v>13.280000000000001</v>
      </c>
      <c r="H21" s="140">
        <f>IFERROR(VLOOKUP(B21,Solidarietà!A:P,16,0),0)</f>
        <v>0</v>
      </c>
      <c r="I21" s="140">
        <f>IFERROR(VLOOKUP(B21,'Erba Ghisallo'!A:P,16,0),0)</f>
        <v>0</v>
      </c>
      <c r="J21" s="139">
        <f>IFERROR(VLOOKUP(B21,Maserati!A$13:P$47,16,0),0)</f>
        <v>0</v>
      </c>
      <c r="K21" s="140">
        <v>0</v>
      </c>
      <c r="L21" s="139">
        <f>IFERROR(VLOOKUP(B21,'200 Miglia CR'!A:P,16,0),0)</f>
        <v>0</v>
      </c>
      <c r="M21" s="139">
        <f>IFERROR(VLOOKUP(B21,Ambrosiano!A:Q,16,0),0)</f>
        <v>0</v>
      </c>
      <c r="N21" s="139">
        <f>IFERROR(VLOOKUP(B21,#REF!,16,0),0)</f>
        <v>0</v>
      </c>
      <c r="O21" s="82"/>
      <c r="P21" s="141">
        <f t="shared" si="4"/>
        <v>92.528400000000019</v>
      </c>
      <c r="R21" s="45">
        <f t="shared" si="2"/>
        <v>2</v>
      </c>
      <c r="S21" s="142">
        <f>VLOOKUP(R21,Regolamento!J$6:L$14,3,0)</f>
        <v>1.05</v>
      </c>
      <c r="U21" s="141">
        <f t="shared" si="3"/>
        <v>97.154820000000029</v>
      </c>
      <c r="W21"/>
      <c r="AD21" s="15"/>
      <c r="AE21" s="74"/>
    </row>
    <row r="22" spans="1:31" x14ac:dyDescent="0.25">
      <c r="A22">
        <v>17</v>
      </c>
      <c r="B22" s="8" t="s">
        <v>160</v>
      </c>
      <c r="C22" s="12" t="str">
        <f>IFERROR(VLOOKUP(B22,concorrenti!A:C,3,0)," ")</f>
        <v>A</v>
      </c>
      <c r="D22" s="12">
        <f>VLOOKUP(B22,concorrenti!A:E,5,0)</f>
        <v>0</v>
      </c>
      <c r="E22" s="59" t="str">
        <f>VLOOKUP(B22,concorrenti!A$2:G$295,2,0)</f>
        <v>VCC COMO</v>
      </c>
      <c r="F22" s="139">
        <f>IFERROR(VLOOKUP(B22,'Nora Sciplino'!A$12:P$86,16,0),0)</f>
        <v>51.128000000000007</v>
      </c>
      <c r="G22" s="140">
        <f>IFERROR(VLOOKUP(B22,Castellotti!A:P,16,0),0)</f>
        <v>39.840000000000003</v>
      </c>
      <c r="H22" s="140">
        <f>IFERROR(VLOOKUP(B22,Solidarietà!A:P,16,0),0)</f>
        <v>0</v>
      </c>
      <c r="I22" s="140">
        <f>IFERROR(VLOOKUP(B22,'Erba Ghisallo'!A:P,16,0),0)</f>
        <v>0</v>
      </c>
      <c r="J22" s="139">
        <f>IFERROR(VLOOKUP(B22,Maserati!A$13:P$47,16,0),0)</f>
        <v>0</v>
      </c>
      <c r="K22" s="140">
        <v>0</v>
      </c>
      <c r="L22" s="139">
        <f>IFERROR(VLOOKUP(B22,'200 Miglia CR'!A:P,16,0),0)</f>
        <v>0</v>
      </c>
      <c r="M22" s="139">
        <f>IFERROR(VLOOKUP(B22,Ambrosiano!A:Q,16,0),0)</f>
        <v>0</v>
      </c>
      <c r="N22" s="139">
        <f>IFERROR(VLOOKUP(B22,#REF!,16,0),0)</f>
        <v>0</v>
      </c>
      <c r="P22" s="141">
        <f t="shared" si="4"/>
        <v>90.968000000000018</v>
      </c>
      <c r="R22" s="45">
        <f t="shared" si="2"/>
        <v>2</v>
      </c>
      <c r="S22" s="142">
        <f>VLOOKUP(R22,Regolamento!J$6:L$14,3,0)</f>
        <v>1.05</v>
      </c>
      <c r="U22" s="141">
        <f t="shared" si="3"/>
        <v>95.516400000000019</v>
      </c>
      <c r="X22" s="74"/>
      <c r="AD22" s="15"/>
      <c r="AE22" s="74"/>
    </row>
    <row r="23" spans="1:31" x14ac:dyDescent="0.25">
      <c r="A23">
        <v>18</v>
      </c>
      <c r="B23" t="s">
        <v>581</v>
      </c>
      <c r="C23" s="12" t="str">
        <f>IFERROR(VLOOKUP(B23,concorrenti!A:C,3,0)," ")</f>
        <v>A</v>
      </c>
      <c r="D23" s="12">
        <f>VLOOKUP(B23,concorrenti!A:E,5,0)</f>
        <v>0</v>
      </c>
      <c r="E23" s="59" t="str">
        <f>VLOOKUP(B23,concorrenti!A$2:G$295,2,0)</f>
        <v>RI PORSCHE 356 (BS)</v>
      </c>
      <c r="F23" s="139">
        <f>IFERROR(VLOOKUP(B23,'Nora Sciplino'!A$12:P$86,16,0),0)</f>
        <v>0</v>
      </c>
      <c r="G23" s="140">
        <f>IFERROR(VLOOKUP(B23,Castellotti!A:P,16,0),0)</f>
        <v>92.960000000000008</v>
      </c>
      <c r="H23" s="140">
        <f>IFERROR(VLOOKUP(B23,Solidarietà!A:P,16,0),0)</f>
        <v>0</v>
      </c>
      <c r="I23" s="140">
        <f>IFERROR(VLOOKUP(B23,'Erba Ghisallo'!A:P,16,0),0)</f>
        <v>0</v>
      </c>
      <c r="J23" s="139">
        <f>IFERROR(VLOOKUP(B23,Maserati!A$13:P$47,16,0),0)</f>
        <v>0</v>
      </c>
      <c r="K23" s="140">
        <v>0</v>
      </c>
      <c r="L23" s="139">
        <f>IFERROR(VLOOKUP(B23,'200 Miglia CR'!A:P,16,0),0)</f>
        <v>0</v>
      </c>
      <c r="M23" s="139">
        <f>IFERROR(VLOOKUP(B23,Ambrosiano!A:Q,16,0),0)</f>
        <v>0</v>
      </c>
      <c r="N23" s="139">
        <f>IFERROR(VLOOKUP(B23,#REF!,16,0),0)</f>
        <v>0</v>
      </c>
      <c r="O23" s="144"/>
      <c r="P23" s="141">
        <f t="shared" si="4"/>
        <v>92.960000000000008</v>
      </c>
      <c r="Q23" s="8"/>
      <c r="R23" s="145">
        <f t="shared" si="2"/>
        <v>1</v>
      </c>
      <c r="S23" s="142">
        <f>VLOOKUP(R23,Regolamento!J$6:L$14,3,0)</f>
        <v>1</v>
      </c>
      <c r="T23" s="8"/>
      <c r="U23" s="147">
        <f t="shared" si="3"/>
        <v>92.960000000000008</v>
      </c>
      <c r="X23" s="74"/>
      <c r="AD23" s="15"/>
      <c r="AE23" s="74"/>
    </row>
    <row r="24" spans="1:31" x14ac:dyDescent="0.25">
      <c r="A24">
        <v>19</v>
      </c>
      <c r="B24" s="8" t="s">
        <v>153</v>
      </c>
      <c r="C24" s="12" t="str">
        <f>IFERROR(VLOOKUP(B24,concorrenti!A:C,3,0)," ")</f>
        <v>A</v>
      </c>
      <c r="D24" s="12">
        <f>VLOOKUP(B24,concorrenti!A:E,5,0)</f>
        <v>0</v>
      </c>
      <c r="E24" s="59" t="str">
        <f>VLOOKUP(B24,concorrenti!A$2:G$295,2,0)</f>
        <v>OROBICO</v>
      </c>
      <c r="F24" s="139">
        <f>IFERROR(VLOOKUP(B24,'Nora Sciplino'!A$12:P$86,16,0),0)</f>
        <v>92.030400000000014</v>
      </c>
      <c r="G24" s="140">
        <f>IFERROR(VLOOKUP(B24,Castellotti!A:P,16,0),0)</f>
        <v>0</v>
      </c>
      <c r="H24" s="140">
        <f>IFERROR(VLOOKUP(B24,Solidarietà!A:P,16,0),0)</f>
        <v>0</v>
      </c>
      <c r="I24" s="140">
        <f>IFERROR(VLOOKUP(B24,'Erba Ghisallo'!A:P,16,0),0)</f>
        <v>0</v>
      </c>
      <c r="J24" s="139">
        <f>IFERROR(VLOOKUP(B24,Maserati!A$13:P$47,16,0),0)</f>
        <v>0</v>
      </c>
      <c r="K24" s="140">
        <v>0</v>
      </c>
      <c r="L24" s="139">
        <f>IFERROR(VLOOKUP(B24,'200 Miglia CR'!A:P,16,0),0)</f>
        <v>0</v>
      </c>
      <c r="M24" s="139">
        <f>IFERROR(VLOOKUP(B24,Ambrosiano!A:Q,16,0),0)</f>
        <v>0</v>
      </c>
      <c r="N24" s="139">
        <f>IFERROR(VLOOKUP(B24,#REF!,16,0),0)</f>
        <v>0</v>
      </c>
      <c r="O24" s="144"/>
      <c r="P24" s="141">
        <f t="shared" si="4"/>
        <v>92.030400000000014</v>
      </c>
      <c r="Q24" s="8"/>
      <c r="R24" s="145">
        <f t="shared" si="2"/>
        <v>1</v>
      </c>
      <c r="S24" s="146">
        <f>VLOOKUP(R24,Regolamento!J$6:L$14,3,0)</f>
        <v>1</v>
      </c>
      <c r="T24" s="8"/>
      <c r="U24" s="147">
        <f t="shared" si="3"/>
        <v>92.030400000000014</v>
      </c>
      <c r="W24"/>
      <c r="AD24" s="15"/>
      <c r="AE24" s="74"/>
    </row>
    <row r="25" spans="1:31" x14ac:dyDescent="0.25">
      <c r="A25">
        <v>20</v>
      </c>
      <c r="B25" s="8" t="s">
        <v>77</v>
      </c>
      <c r="C25" s="12" t="str">
        <f>IFERROR(VLOOKUP(B25,concorrenti!A:C,3,0)," ")</f>
        <v>B</v>
      </c>
      <c r="D25" s="12">
        <f>VLOOKUP(B25,concorrenti!A:E,5,0)</f>
        <v>0</v>
      </c>
      <c r="E25" s="59" t="str">
        <f>VLOOKUP(B25,concorrenti!A$2:G$295,2,0)</f>
        <v>CASTELLOTTI</v>
      </c>
      <c r="F25" s="139">
        <f>IFERROR(VLOOKUP(B25,'Nora Sciplino'!A$12:P$86,16,0),0)</f>
        <v>30.676800000000004</v>
      </c>
      <c r="G25" s="140">
        <f>IFERROR(VLOOKUP(B25,Castellotti!A:P,16,0),0)</f>
        <v>53.120000000000005</v>
      </c>
      <c r="H25" s="140">
        <f>IFERROR(VLOOKUP(B25,Solidarietà!A:P,16,0),0)</f>
        <v>0</v>
      </c>
      <c r="I25" s="140">
        <f>IFERROR(VLOOKUP(B25,'Erba Ghisallo'!A:P,16,0),0)</f>
        <v>0</v>
      </c>
      <c r="J25" s="139">
        <f>IFERROR(VLOOKUP(B25,Maserati!A$13:P$47,16,0),0)</f>
        <v>0</v>
      </c>
      <c r="K25" s="140">
        <v>0</v>
      </c>
      <c r="L25" s="139">
        <f>IFERROR(VLOOKUP(B25,'200 Miglia CR'!A:P,16,0),0)</f>
        <v>0</v>
      </c>
      <c r="M25" s="139">
        <f>IFERROR(VLOOKUP(B25,Ambrosiano!A:Q,16,0),0)</f>
        <v>0</v>
      </c>
      <c r="N25" s="139">
        <f>IFERROR(VLOOKUP(B25,#REF!,16,0),0)</f>
        <v>0</v>
      </c>
      <c r="P25" s="141">
        <f t="shared" si="4"/>
        <v>83.796800000000005</v>
      </c>
      <c r="R25" s="45">
        <f t="shared" si="2"/>
        <v>2</v>
      </c>
      <c r="S25" s="142">
        <f>VLOOKUP(R25,Regolamento!J$6:L$14,3,0)</f>
        <v>1.05</v>
      </c>
      <c r="U25" s="141">
        <f t="shared" si="3"/>
        <v>87.986640000000008</v>
      </c>
      <c r="X25" s="74"/>
      <c r="AD25" s="15"/>
      <c r="AE25" s="74"/>
    </row>
    <row r="26" spans="1:31" x14ac:dyDescent="0.25">
      <c r="A26">
        <v>21</v>
      </c>
      <c r="B26" t="s">
        <v>582</v>
      </c>
      <c r="C26" s="12" t="str">
        <f>IFERROR(VLOOKUP(B26,concorrenti!A:C,3,0)," ")</f>
        <v>A</v>
      </c>
      <c r="D26" s="12">
        <f>VLOOKUP(B26,concorrenti!A:E,5,0)</f>
        <v>0</v>
      </c>
      <c r="E26" s="59" t="str">
        <f>VLOOKUP(B26,concorrenti!A$2:G$295,2,0)</f>
        <v>CASTELLOTTI</v>
      </c>
      <c r="F26" s="139">
        <f>IFERROR(VLOOKUP(B26,'Nora Sciplino'!A$12:P$86,16,0),0)</f>
        <v>0</v>
      </c>
      <c r="G26" s="140">
        <f>IFERROR(VLOOKUP(B26,Castellotti!A:P,16,0),0)</f>
        <v>87.64800000000001</v>
      </c>
      <c r="H26" s="140">
        <f>IFERROR(VLOOKUP(B26,Solidarietà!A:P,16,0),0)</f>
        <v>0</v>
      </c>
      <c r="I26" s="140">
        <f>IFERROR(VLOOKUP(B26,'Erba Ghisallo'!A:P,16,0),0)</f>
        <v>0</v>
      </c>
      <c r="J26" s="139">
        <f>IFERROR(VLOOKUP(B26,Maserati!A$13:P$47,16,0),0)</f>
        <v>0</v>
      </c>
      <c r="K26" s="140">
        <v>0</v>
      </c>
      <c r="L26" s="139">
        <f>IFERROR(VLOOKUP(B26,'200 Miglia CR'!A:P,16,0),0)</f>
        <v>0</v>
      </c>
      <c r="M26" s="139">
        <f>IFERROR(VLOOKUP(B26,Ambrosiano!A:Q,16,0),0)</f>
        <v>0</v>
      </c>
      <c r="N26" s="139">
        <f>IFERROR(VLOOKUP(B26,#REF!,16,0),0)</f>
        <v>0</v>
      </c>
      <c r="O26" s="144"/>
      <c r="P26" s="141">
        <f t="shared" si="4"/>
        <v>87.64800000000001</v>
      </c>
      <c r="Q26" s="8"/>
      <c r="R26" s="145">
        <f t="shared" si="2"/>
        <v>1</v>
      </c>
      <c r="S26" s="142">
        <f>VLOOKUP(R26,Regolamento!J$6:L$14,3,0)</f>
        <v>1</v>
      </c>
      <c r="T26" s="8"/>
      <c r="U26" s="147">
        <f t="shared" si="3"/>
        <v>87.64800000000001</v>
      </c>
      <c r="X26" s="74"/>
      <c r="AD26" s="15"/>
      <c r="AE26" s="74"/>
    </row>
    <row r="27" spans="1:31" x14ac:dyDescent="0.25">
      <c r="A27">
        <v>22</v>
      </c>
      <c r="B27" s="71" t="s">
        <v>437</v>
      </c>
      <c r="C27" s="12" t="str">
        <f>IFERROR(VLOOKUP(B27,concorrenti!A:C,3,0)," ")</f>
        <v>A</v>
      </c>
      <c r="D27" s="12">
        <f>VLOOKUP(B27,concorrenti!A:E,5,0)</f>
        <v>0</v>
      </c>
      <c r="E27" s="59" t="str">
        <f>VLOOKUP(B27,concorrenti!A$2:G$295,2,0)</f>
        <v>OLD WHEELS</v>
      </c>
      <c r="F27" s="139">
        <f>IFERROR(VLOOKUP(B27,'Nora Sciplino'!A$12:P$86,16,0),0)</f>
        <v>0</v>
      </c>
      <c r="G27" s="181">
        <f>IFERROR(VLOOKUP(B27,Castellotti!A:P,16,0),0)</f>
        <v>84.992000000000019</v>
      </c>
      <c r="H27" s="140">
        <f>IFERROR(VLOOKUP(B27,Solidarietà!A:P,16,0),0)</f>
        <v>0</v>
      </c>
      <c r="I27" s="140">
        <f>IFERROR(VLOOKUP(B27,'Erba Ghisallo'!A:P,16,0),0)</f>
        <v>0</v>
      </c>
      <c r="J27" s="139">
        <f>IFERROR(VLOOKUP(B27,Maserati!A$13:P$47,16,0),0)</f>
        <v>0</v>
      </c>
      <c r="K27" s="140">
        <v>0</v>
      </c>
      <c r="L27" s="139">
        <f>IFERROR(VLOOKUP(B27,'200 Miglia CR'!A:P,16,0),0)</f>
        <v>0</v>
      </c>
      <c r="M27" s="139">
        <f>IFERROR(VLOOKUP(B27,Ambrosiano!A:Q,16,0),0)</f>
        <v>0</v>
      </c>
      <c r="N27" s="139">
        <f>IFERROR(VLOOKUP(B27,#REF!,16,0),0)</f>
        <v>0</v>
      </c>
      <c r="O27" s="144"/>
      <c r="P27" s="141">
        <f t="shared" si="4"/>
        <v>84.992000000000019</v>
      </c>
      <c r="Q27" s="8"/>
      <c r="R27" s="145">
        <f t="shared" si="2"/>
        <v>1</v>
      </c>
      <c r="S27" s="142">
        <f>VLOOKUP(R27,Regolamento!J$6:L$14,3,0)</f>
        <v>1</v>
      </c>
      <c r="T27" s="8"/>
      <c r="U27" s="147">
        <f t="shared" si="3"/>
        <v>84.992000000000019</v>
      </c>
      <c r="W27"/>
      <c r="AD27" s="15"/>
      <c r="AE27" s="74"/>
    </row>
    <row r="28" spans="1:31" x14ac:dyDescent="0.25">
      <c r="A28">
        <v>23</v>
      </c>
      <c r="B28" t="s">
        <v>26</v>
      </c>
      <c r="C28" s="12" t="str">
        <f>IFERROR(VLOOKUP(B28,concorrenti!A:C,3,0)," ")</f>
        <v>A</v>
      </c>
      <c r="D28" s="12">
        <f>VLOOKUP(B28,concorrenti!A:E,5,0)</f>
        <v>0</v>
      </c>
      <c r="E28" s="59" t="str">
        <f>VLOOKUP(B28,concorrenti!A$2:G$295,2,0)</f>
        <v>CASTELLOTTI</v>
      </c>
      <c r="F28" s="139">
        <f>IFERROR(VLOOKUP(B28,'Nora Sciplino'!A$12:P$86,16,0),0)</f>
        <v>81.804800000000014</v>
      </c>
      <c r="G28" s="140">
        <f>IFERROR(VLOOKUP(B28,Castellotti!A:P,16,0),0)</f>
        <v>0</v>
      </c>
      <c r="H28" s="140">
        <f>IFERROR(VLOOKUP(B28,Solidarietà!A:P,16,0),0)</f>
        <v>0</v>
      </c>
      <c r="I28" s="140">
        <f>IFERROR(VLOOKUP(B28,'Erba Ghisallo'!A:P,16,0),0)</f>
        <v>0</v>
      </c>
      <c r="J28" s="139">
        <f>IFERROR(VLOOKUP(B28,Maserati!A$13:P$47,16,0),0)</f>
        <v>0</v>
      </c>
      <c r="K28" s="140">
        <v>0</v>
      </c>
      <c r="L28" s="139">
        <f>IFERROR(VLOOKUP(B28,'200 Miglia CR'!A:P,16,0),0)</f>
        <v>0</v>
      </c>
      <c r="M28" s="139">
        <f>IFERROR(VLOOKUP(B28,Ambrosiano!A:Q,16,0),0)</f>
        <v>0</v>
      </c>
      <c r="N28" s="139">
        <f>IFERROR(VLOOKUP(B28,#REF!,16,0),0)</f>
        <v>0</v>
      </c>
      <c r="O28" s="82"/>
      <c r="P28" s="141">
        <f t="shared" si="4"/>
        <v>81.804800000000014</v>
      </c>
      <c r="R28" s="45">
        <f t="shared" si="2"/>
        <v>1</v>
      </c>
      <c r="S28" s="142">
        <f>VLOOKUP(R28,Regolamento!J$6:L$14,3,0)</f>
        <v>1</v>
      </c>
      <c r="U28" s="141">
        <f t="shared" si="3"/>
        <v>81.804800000000014</v>
      </c>
      <c r="W28"/>
      <c r="AD28" s="15"/>
      <c r="AE28" s="74"/>
    </row>
    <row r="29" spans="1:31" x14ac:dyDescent="0.25">
      <c r="A29">
        <v>24</v>
      </c>
      <c r="B29" t="s">
        <v>294</v>
      </c>
      <c r="C29" s="12" t="str">
        <f>IFERROR(VLOOKUP(B29,concorrenti!A:C,3,0)," ")</f>
        <v>B</v>
      </c>
      <c r="D29" s="12">
        <f>VLOOKUP(B29,concorrenti!A:E,5,0)</f>
        <v>0</v>
      </c>
      <c r="E29" s="59" t="str">
        <f>VLOOKUP(B29,concorrenti!A$2:G$295,2,0)</f>
        <v>CASTELLOTTI</v>
      </c>
      <c r="F29" s="139">
        <f>IFERROR(VLOOKUP(B29,'Nora Sciplino'!A$12:P$86,16,0),0)</f>
        <v>53.684400000000004</v>
      </c>
      <c r="G29" s="140">
        <f>IFERROR(VLOOKUP(B29,Castellotti!A:P,16,0),0)</f>
        <v>21.248000000000005</v>
      </c>
      <c r="H29" s="140">
        <f>IFERROR(VLOOKUP(B29,Solidarietà!A:P,16,0),0)</f>
        <v>0</v>
      </c>
      <c r="I29" s="140">
        <f>IFERROR(VLOOKUP(B29,'Erba Ghisallo'!A:P,16,0),0)</f>
        <v>0</v>
      </c>
      <c r="J29" s="139">
        <f>IFERROR(VLOOKUP(B29,Maserati!A$13:P$47,16,0),0)</f>
        <v>0</v>
      </c>
      <c r="K29" s="140">
        <v>0</v>
      </c>
      <c r="L29" s="139">
        <f>IFERROR(VLOOKUP(B29,'200 Miglia CR'!A:P,16,0),0)</f>
        <v>0</v>
      </c>
      <c r="M29" s="139">
        <f>IFERROR(VLOOKUP(B29,Ambrosiano!A:Q,16,0),0)</f>
        <v>0</v>
      </c>
      <c r="N29" s="139">
        <f>IFERROR(VLOOKUP(B29,#REF!,16,0),0)</f>
        <v>0</v>
      </c>
      <c r="P29" s="141">
        <f t="shared" si="4"/>
        <v>74.932400000000001</v>
      </c>
      <c r="R29" s="45">
        <f t="shared" si="2"/>
        <v>2</v>
      </c>
      <c r="S29" s="142">
        <f>VLOOKUP(R29,Regolamento!J$6:L$14,3,0)</f>
        <v>1.05</v>
      </c>
      <c r="U29" s="141">
        <f t="shared" si="3"/>
        <v>78.679020000000008</v>
      </c>
      <c r="W29"/>
      <c r="AD29" s="15"/>
      <c r="AE29" s="74"/>
    </row>
    <row r="30" spans="1:31" x14ac:dyDescent="0.25">
      <c r="A30">
        <v>25</v>
      </c>
      <c r="B30" s="8" t="s">
        <v>304</v>
      </c>
      <c r="C30" s="12" t="str">
        <f>IFERROR(VLOOKUP(B30,concorrenti!A:C,3,0)," ")</f>
        <v>A</v>
      </c>
      <c r="D30" s="12">
        <f>VLOOKUP(B30,concorrenti!A:E,5,0)</f>
        <v>0</v>
      </c>
      <c r="E30" s="59" t="str">
        <f>VLOOKUP(B30,concorrenti!A$2:G$295,2,0)</f>
        <v xml:space="preserve"> CAVEM</v>
      </c>
      <c r="F30" s="139">
        <f>IFERROR(VLOOKUP(B30,'Nora Sciplino'!A$12:P$86,16,0),0)</f>
        <v>76.692000000000007</v>
      </c>
      <c r="G30" s="140">
        <f>IFERROR(VLOOKUP(B30,Castellotti!A:P,16,0),0)</f>
        <v>0</v>
      </c>
      <c r="H30" s="140">
        <f>IFERROR(VLOOKUP(B30,Solidarietà!A:P,16,0),0)</f>
        <v>0</v>
      </c>
      <c r="I30" s="140">
        <f>IFERROR(VLOOKUP(B30,'Erba Ghisallo'!A:P,16,0),0)</f>
        <v>0</v>
      </c>
      <c r="J30" s="139">
        <f>IFERROR(VLOOKUP(B30,Maserati!A$13:P$47,16,0),0)</f>
        <v>0</v>
      </c>
      <c r="K30" s="140">
        <v>0</v>
      </c>
      <c r="L30" s="139">
        <f>IFERROR(VLOOKUP(B30,'200 Miglia CR'!A:P,16,0),0)</f>
        <v>0</v>
      </c>
      <c r="M30" s="139">
        <f>IFERROR(VLOOKUP(B30,Ambrosiano!A:Q,16,0),0)</f>
        <v>0</v>
      </c>
      <c r="N30" s="139">
        <f>IFERROR(VLOOKUP(B30,#REF!,16,0),0)</f>
        <v>0</v>
      </c>
      <c r="O30" s="82"/>
      <c r="P30" s="141">
        <f t="shared" si="4"/>
        <v>76.692000000000007</v>
      </c>
      <c r="R30" s="45">
        <f t="shared" si="2"/>
        <v>1</v>
      </c>
      <c r="S30" s="142">
        <f>VLOOKUP(R30,Regolamento!J$6:L$14,3,0)</f>
        <v>1</v>
      </c>
      <c r="U30" s="141">
        <f t="shared" si="3"/>
        <v>76.692000000000007</v>
      </c>
      <c r="W30"/>
      <c r="AD30" s="15"/>
      <c r="AE30" s="74"/>
    </row>
    <row r="31" spans="1:31" x14ac:dyDescent="0.25">
      <c r="A31">
        <v>26</v>
      </c>
      <c r="B31" s="8" t="s">
        <v>293</v>
      </c>
      <c r="C31" s="12" t="str">
        <f>IFERROR(VLOOKUP(B31,concorrenti!A:C,3,0)," ")</f>
        <v>A</v>
      </c>
      <c r="D31" s="12">
        <f>VLOOKUP(B31,concorrenti!A:E,5,0)</f>
        <v>0</v>
      </c>
      <c r="E31" s="59" t="str">
        <f>VLOOKUP(B31,concorrenti!A$2:G$295,2,0)</f>
        <v>CASTELLOTTI</v>
      </c>
      <c r="F31" s="139">
        <f>IFERROR(VLOOKUP(B31,'Nora Sciplino'!A$12:P$86,16,0),0)</f>
        <v>69.022800000000018</v>
      </c>
      <c r="G31" s="140">
        <f>IFERROR(VLOOKUP(B31,Castellotti!A:P,16,0),0)</f>
        <v>0</v>
      </c>
      <c r="H31" s="140">
        <f>IFERROR(VLOOKUP(B31,Solidarietà!A:P,16,0),0)</f>
        <v>0</v>
      </c>
      <c r="I31" s="140">
        <f>IFERROR(VLOOKUP(B31,'Erba Ghisallo'!A:P,16,0),0)</f>
        <v>0</v>
      </c>
      <c r="J31" s="139">
        <f>IFERROR(VLOOKUP(B31,Maserati!A$13:P$47,16,0),0)</f>
        <v>0</v>
      </c>
      <c r="K31" s="140">
        <v>0</v>
      </c>
      <c r="L31" s="139">
        <f>IFERROR(VLOOKUP(B31,'200 Miglia CR'!A:P,16,0),0)</f>
        <v>0</v>
      </c>
      <c r="M31" s="139">
        <f>IFERROR(VLOOKUP(B31,Ambrosiano!A:Q,16,0),0)</f>
        <v>0</v>
      </c>
      <c r="N31" s="139">
        <f>IFERROR(VLOOKUP(B31,#REF!,16,0),0)</f>
        <v>0</v>
      </c>
      <c r="O31" s="82"/>
      <c r="P31" s="141">
        <f t="shared" si="4"/>
        <v>69.022800000000018</v>
      </c>
      <c r="R31" s="45">
        <f t="shared" si="2"/>
        <v>1</v>
      </c>
      <c r="S31" s="142">
        <f>VLOOKUP(R31,Regolamento!J$6:L$14,3,0)</f>
        <v>1</v>
      </c>
      <c r="U31" s="141">
        <f t="shared" si="3"/>
        <v>69.022800000000018</v>
      </c>
      <c r="X31" s="74"/>
      <c r="AD31" s="15"/>
      <c r="AE31" s="74"/>
    </row>
    <row r="32" spans="1:31" x14ac:dyDescent="0.25">
      <c r="A32">
        <v>27</v>
      </c>
      <c r="B32" s="8" t="s">
        <v>67</v>
      </c>
      <c r="C32" s="12" t="str">
        <f>IFERROR(VLOOKUP(B32,concorrenti!A:C,3,0)," ")</f>
        <v>A</v>
      </c>
      <c r="D32" s="12">
        <f>VLOOKUP(B32,concorrenti!A:E,5,0)</f>
        <v>0</v>
      </c>
      <c r="E32" s="59" t="str">
        <f>VLOOKUP(B32,concorrenti!A$2:G$295,2,0)</f>
        <v>CAVEM</v>
      </c>
      <c r="F32" s="172">
        <f>IFERROR(VLOOKUP(B32,'Nora Sciplino'!A$12:P$86,16,0),0)</f>
        <v>48.571600000000004</v>
      </c>
      <c r="G32" s="172">
        <f>IFERROR(VLOOKUP(B32,Castellotti!A:P,16,0),0)</f>
        <v>15.936000000000003</v>
      </c>
      <c r="H32" s="143">
        <f>IFERROR(VLOOKUP(B32,Solidarietà!A:P,16,0),0)</f>
        <v>0</v>
      </c>
      <c r="I32" s="140">
        <f>IFERROR(VLOOKUP(B32,'Erba Ghisallo'!A:P,16,0),0)</f>
        <v>0</v>
      </c>
      <c r="J32" s="139">
        <f>IFERROR(VLOOKUP(B32,Maserati!A$13:P$47,16,0),0)</f>
        <v>0</v>
      </c>
      <c r="K32" s="140">
        <v>0</v>
      </c>
      <c r="L32" s="140">
        <f>IFERROR(VLOOKUP(B32,'200 Miglia CR'!A:P,16,0),0)</f>
        <v>0</v>
      </c>
      <c r="M32" s="140">
        <f>IFERROR(VLOOKUP(B32,Ambrosiano!A:Q,16,0),0)</f>
        <v>0</v>
      </c>
      <c r="N32" s="140">
        <f>IFERROR(VLOOKUP(B32,#REF!,16,0),0)</f>
        <v>0</v>
      </c>
      <c r="O32" s="82"/>
      <c r="P32" s="141">
        <f t="shared" si="4"/>
        <v>64.507600000000011</v>
      </c>
      <c r="Q32" s="2"/>
      <c r="R32" s="45">
        <f t="shared" si="2"/>
        <v>2</v>
      </c>
      <c r="S32" s="142">
        <f>VLOOKUP(R32,Regolamento!J$6:L$14,3,0)</f>
        <v>1.05</v>
      </c>
      <c r="T32" s="2"/>
      <c r="U32" s="147">
        <f t="shared" si="3"/>
        <v>67.732980000000012</v>
      </c>
      <c r="W32"/>
      <c r="AD32" s="15"/>
      <c r="AE32" s="74"/>
    </row>
    <row r="33" spans="1:32" x14ac:dyDescent="0.25">
      <c r="A33">
        <v>28</v>
      </c>
      <c r="B33" s="8" t="s">
        <v>154</v>
      </c>
      <c r="C33" s="12" t="str">
        <f>IFERROR(VLOOKUP(B33,concorrenti!A:C,3,0)," ")</f>
        <v>A</v>
      </c>
      <c r="D33" s="12">
        <f>VLOOKUP(B33,concorrenti!A:E,5,0)</f>
        <v>0</v>
      </c>
      <c r="E33" s="59" t="str">
        <f>VLOOKUP(B33,concorrenti!A$2:G$295,2,0)</f>
        <v>OROBICO</v>
      </c>
      <c r="F33" s="139">
        <f>IFERROR(VLOOKUP(B33,'Nora Sciplino'!A$12:P$86,16,0),0)</f>
        <v>66.466400000000007</v>
      </c>
      <c r="G33" s="140">
        <f>IFERROR(VLOOKUP(B33,Castellotti!A:P,16,0),0)</f>
        <v>0</v>
      </c>
      <c r="H33" s="140">
        <f>IFERROR(VLOOKUP(B33,Solidarietà!A:P,16,0),0)</f>
        <v>0</v>
      </c>
      <c r="I33" s="140">
        <f>IFERROR(VLOOKUP(B33,'Erba Ghisallo'!A:P,16,0),0)</f>
        <v>0</v>
      </c>
      <c r="J33" s="139">
        <f>IFERROR(VLOOKUP(B33,Maserati!A$13:P$47,16,0),0)</f>
        <v>0</v>
      </c>
      <c r="K33" s="140">
        <v>0</v>
      </c>
      <c r="L33" s="139">
        <f>IFERROR(VLOOKUP(B33,'200 Miglia CR'!A:P,16,0),0)</f>
        <v>0</v>
      </c>
      <c r="M33" s="139">
        <f>IFERROR(VLOOKUP(B33,Ambrosiano!A:Q,16,0),0)</f>
        <v>0</v>
      </c>
      <c r="N33" s="139">
        <f>IFERROR(VLOOKUP(B33,#REF!,16,0),0)</f>
        <v>0</v>
      </c>
      <c r="O33" s="144"/>
      <c r="P33" s="141">
        <f t="shared" si="4"/>
        <v>66.466400000000007</v>
      </c>
      <c r="Q33" s="8"/>
      <c r="R33" s="145">
        <f t="shared" si="2"/>
        <v>1</v>
      </c>
      <c r="S33" s="146">
        <f>VLOOKUP(R33,Regolamento!J$6:L$14,3,0)</f>
        <v>1</v>
      </c>
      <c r="T33" s="8"/>
      <c r="U33" s="147">
        <f t="shared" si="3"/>
        <v>66.466400000000007</v>
      </c>
      <c r="X33" s="74"/>
      <c r="AD33" s="15"/>
      <c r="AE33" s="74"/>
    </row>
    <row r="34" spans="1:32" x14ac:dyDescent="0.25">
      <c r="A34">
        <v>29</v>
      </c>
      <c r="B34" s="8" t="s">
        <v>145</v>
      </c>
      <c r="C34" s="12" t="str">
        <f>IFERROR(VLOOKUP(B34,concorrenti!A:C,3,0)," ")</f>
        <v>A</v>
      </c>
      <c r="D34" s="12">
        <f>VLOOKUP(B34,concorrenti!A:E,5,0)</f>
        <v>0</v>
      </c>
      <c r="E34" s="59" t="str">
        <f>VLOOKUP(B34,concorrenti!A$2:G$295,2,0)</f>
        <v>AMAMS</v>
      </c>
      <c r="F34" s="139">
        <f>IFERROR(VLOOKUP(B34,'Nora Sciplino'!A$12:P$86,16,0),0)</f>
        <v>0</v>
      </c>
      <c r="G34" s="140">
        <f>IFERROR(VLOOKUP(B34,Castellotti!A:P,16,0),0)</f>
        <v>66.400000000000006</v>
      </c>
      <c r="H34" s="140">
        <f>IFERROR(VLOOKUP(B34,Solidarietà!A:P,16,0),0)</f>
        <v>0</v>
      </c>
      <c r="I34" s="140">
        <f>IFERROR(VLOOKUP(B34,'Erba Ghisallo'!A:P,16,0),0)</f>
        <v>0</v>
      </c>
      <c r="J34" s="139">
        <f>IFERROR(VLOOKUP(B34,Maserati!A$13:P$47,16,0),0)</f>
        <v>0</v>
      </c>
      <c r="K34" s="140">
        <v>0</v>
      </c>
      <c r="L34" s="139">
        <f>IFERROR(VLOOKUP(B34,'200 Miglia CR'!A:P,16,0),0)</f>
        <v>0</v>
      </c>
      <c r="M34" s="139">
        <f>IFERROR(VLOOKUP(B34,Ambrosiano!A:Q,16,0),0)</f>
        <v>0</v>
      </c>
      <c r="N34" s="139">
        <f>IFERROR(VLOOKUP(B34,#REF!,16,0),0)</f>
        <v>0</v>
      </c>
      <c r="O34" s="144"/>
      <c r="P34" s="141">
        <f t="shared" si="4"/>
        <v>66.400000000000006</v>
      </c>
      <c r="Q34" s="8"/>
      <c r="R34" s="145">
        <f t="shared" si="2"/>
        <v>1</v>
      </c>
      <c r="S34" s="142">
        <f>VLOOKUP(R34,Regolamento!J$6:L$14,3,0)</f>
        <v>1</v>
      </c>
      <c r="T34" s="8"/>
      <c r="U34" s="147">
        <f t="shared" si="3"/>
        <v>66.400000000000006</v>
      </c>
      <c r="W34"/>
      <c r="AD34" s="15"/>
      <c r="AE34" s="74"/>
    </row>
    <row r="35" spans="1:32" x14ac:dyDescent="0.25">
      <c r="A35">
        <v>30</v>
      </c>
      <c r="B35" t="s">
        <v>583</v>
      </c>
      <c r="C35" s="12" t="str">
        <f>IFERROR(VLOOKUP(B35,concorrenti!A:C,3,0)," ")</f>
        <v>A</v>
      </c>
      <c r="D35" s="12">
        <f>VLOOKUP(B35,concorrenti!A:E,5,0)</f>
        <v>0</v>
      </c>
      <c r="E35" s="59" t="str">
        <f>VLOOKUP(B35,concorrenti!A$2:G$295,2,0)</f>
        <v>CASTELLOTTI</v>
      </c>
      <c r="F35" s="139">
        <f>IFERROR(VLOOKUP(B35,'Nora Sciplino'!A$12:P$86,16,0),0)</f>
        <v>0</v>
      </c>
      <c r="G35" s="140">
        <f>IFERROR(VLOOKUP(B35,Castellotti!A:P,16,0),0)</f>
        <v>63.744000000000014</v>
      </c>
      <c r="H35" s="140">
        <f>IFERROR(VLOOKUP(B35,Solidarietà!A:P,16,0),0)</f>
        <v>0</v>
      </c>
      <c r="I35" s="140">
        <f>IFERROR(VLOOKUP(B35,'Erba Ghisallo'!A:P,16,0),0)</f>
        <v>0</v>
      </c>
      <c r="J35" s="139">
        <f>IFERROR(VLOOKUP(B35,Maserati!A$13:P$47,16,0),0)</f>
        <v>0</v>
      </c>
      <c r="K35" s="140">
        <v>0</v>
      </c>
      <c r="L35" s="139">
        <f>IFERROR(VLOOKUP(B35,'200 Miglia CR'!A:P,16,0),0)</f>
        <v>0</v>
      </c>
      <c r="M35" s="139">
        <f>IFERROR(VLOOKUP(B35,Ambrosiano!A:Q,16,0),0)</f>
        <v>0</v>
      </c>
      <c r="N35" s="139">
        <f>IFERROR(VLOOKUP(B35,#REF!,16,0),0)</f>
        <v>0</v>
      </c>
      <c r="O35" s="144"/>
      <c r="P35" s="141">
        <f t="shared" si="4"/>
        <v>63.744000000000014</v>
      </c>
      <c r="Q35" s="8"/>
      <c r="R35" s="145">
        <f t="shared" si="2"/>
        <v>1</v>
      </c>
      <c r="S35" s="142">
        <f>VLOOKUP(R35,Regolamento!J$6:L$14,3,0)</f>
        <v>1</v>
      </c>
      <c r="T35" s="8"/>
      <c r="U35" s="147">
        <f t="shared" si="3"/>
        <v>63.744000000000014</v>
      </c>
      <c r="W35"/>
      <c r="AD35" s="15"/>
      <c r="AE35" s="74"/>
    </row>
    <row r="36" spans="1:32" x14ac:dyDescent="0.25">
      <c r="A36">
        <v>31</v>
      </c>
      <c r="B36" s="8" t="s">
        <v>251</v>
      </c>
      <c r="C36" s="12" t="str">
        <f>IFERROR(VLOOKUP(B36,concorrenti!A:C,3,0)," ")</f>
        <v>C</v>
      </c>
      <c r="D36" s="12">
        <f>VLOOKUP(B36,concorrenti!A:E,5,0)</f>
        <v>0</v>
      </c>
      <c r="E36" s="59" t="str">
        <f>VLOOKUP(B36,concorrenti!A$2:G$295,2,0)</f>
        <v>OROBICO</v>
      </c>
      <c r="F36" s="139">
        <f>IFERROR(VLOOKUP(B36,'Nora Sciplino'!A$12:P$86,16,0),0)</f>
        <v>61.353600000000007</v>
      </c>
      <c r="G36" s="140">
        <f>IFERROR(VLOOKUP(B36,Castellotti!A:P,16,0),0)</f>
        <v>0</v>
      </c>
      <c r="H36" s="140">
        <f>IFERROR(VLOOKUP(B36,Solidarietà!A:P,16,0),0)</f>
        <v>0</v>
      </c>
      <c r="I36" s="140">
        <f>IFERROR(VLOOKUP(B36,'Erba Ghisallo'!A:P,16,0),0)</f>
        <v>0</v>
      </c>
      <c r="J36" s="139">
        <f>IFERROR(VLOOKUP(B36,Maserati!A$13:P$47,16,0),0)</f>
        <v>0</v>
      </c>
      <c r="K36" s="140">
        <v>0</v>
      </c>
      <c r="L36" s="139">
        <f>IFERROR(VLOOKUP(B36,'200 Miglia CR'!A:P,16,0),0)</f>
        <v>0</v>
      </c>
      <c r="M36" s="139">
        <f>IFERROR(VLOOKUP(B36,Ambrosiano!A:Q,16,0),0)</f>
        <v>0</v>
      </c>
      <c r="N36" s="139">
        <f>IFERROR(VLOOKUP(B36,#REF!,16,0),0)</f>
        <v>0</v>
      </c>
      <c r="O36" s="144"/>
      <c r="P36" s="141">
        <f t="shared" si="4"/>
        <v>61.353600000000007</v>
      </c>
      <c r="Q36" s="8"/>
      <c r="R36" s="145">
        <f t="shared" si="2"/>
        <v>1</v>
      </c>
      <c r="S36" s="146">
        <f>VLOOKUP(R36,Regolamento!J$6:L$14,3,0)</f>
        <v>1</v>
      </c>
      <c r="T36" s="8"/>
      <c r="U36" s="147">
        <f t="shared" si="3"/>
        <v>61.353600000000007</v>
      </c>
      <c r="W36"/>
      <c r="AD36" s="15"/>
      <c r="AE36" s="74"/>
    </row>
    <row r="37" spans="1:32" x14ac:dyDescent="0.25">
      <c r="A37">
        <v>32</v>
      </c>
      <c r="B37" s="8" t="s">
        <v>314</v>
      </c>
      <c r="C37" s="12" t="str">
        <f>IFERROR(VLOOKUP(B37,concorrenti!A:C,3,0)," ")</f>
        <v>C</v>
      </c>
      <c r="D37" s="12">
        <f>VLOOKUP(B37,concorrenti!A:E,5,0)</f>
        <v>0</v>
      </c>
      <c r="E37" s="59" t="str">
        <f>VLOOKUP(B37,concorrenti!A$2:G$295,2,0)</f>
        <v xml:space="preserve"> CAVEC</v>
      </c>
      <c r="F37" s="139">
        <f>IFERROR(VLOOKUP(B37,'Nora Sciplino'!A$12:P$86,16,0),0)</f>
        <v>0</v>
      </c>
      <c r="G37" s="140">
        <f>IFERROR(VLOOKUP(B37,Castellotti!A:P,16,0),0)</f>
        <v>61.088000000000015</v>
      </c>
      <c r="H37" s="140">
        <f>IFERROR(VLOOKUP(B37,Solidarietà!A:P,16,0),0)</f>
        <v>0</v>
      </c>
      <c r="I37" s="140">
        <f>IFERROR(VLOOKUP(B37,'Erba Ghisallo'!A:P,16,0),0)</f>
        <v>0</v>
      </c>
      <c r="J37" s="139">
        <f>IFERROR(VLOOKUP(B37,Maserati!A$13:P$47,16,0),0)</f>
        <v>0</v>
      </c>
      <c r="K37" s="140">
        <v>0</v>
      </c>
      <c r="L37" s="139">
        <f>IFERROR(VLOOKUP(B37,'200 Miglia CR'!A:P,16,0),0)</f>
        <v>0</v>
      </c>
      <c r="M37" s="139">
        <f>IFERROR(VLOOKUP(B37,Ambrosiano!A:Q,16,0),0)</f>
        <v>0</v>
      </c>
      <c r="N37" s="139">
        <f>IFERROR(VLOOKUP(B37,#REF!,16,0),0)</f>
        <v>0</v>
      </c>
      <c r="O37" s="144"/>
      <c r="P37" s="141">
        <f t="shared" si="4"/>
        <v>61.088000000000015</v>
      </c>
      <c r="Q37" s="8"/>
      <c r="R37" s="145">
        <f t="shared" si="2"/>
        <v>1</v>
      </c>
      <c r="S37" s="146">
        <f>VLOOKUP(R37,Regolamento!J$6:L$14,3,0)</f>
        <v>1</v>
      </c>
      <c r="T37" s="8"/>
      <c r="U37" s="147">
        <f t="shared" si="3"/>
        <v>61.088000000000015</v>
      </c>
      <c r="X37" s="74"/>
      <c r="AD37" s="15"/>
      <c r="AE37" s="74"/>
    </row>
    <row r="38" spans="1:32" x14ac:dyDescent="0.25">
      <c r="A38">
        <v>33</v>
      </c>
      <c r="B38" s="8" t="s">
        <v>322</v>
      </c>
      <c r="C38" s="12" t="str">
        <f>IFERROR(VLOOKUP(B38,concorrenti!A:C,3,0)," ")</f>
        <v>A</v>
      </c>
      <c r="D38" s="12">
        <f>VLOOKUP(B38,concorrenti!A:E,5,0)</f>
        <v>0</v>
      </c>
      <c r="E38" s="59" t="str">
        <f>VLOOKUP(B38,concorrenti!A$2:G$295,2,0)</f>
        <v>AMAMS</v>
      </c>
      <c r="F38" s="139">
        <f>IFERROR(VLOOKUP(B38,'Nora Sciplino'!A$12:P$86,16,0),0)</f>
        <v>0</v>
      </c>
      <c r="G38" s="140">
        <f>IFERROR(VLOOKUP(B38,Castellotti!A:P,16,0),0)</f>
        <v>58.432000000000009</v>
      </c>
      <c r="H38" s="140">
        <f>IFERROR(VLOOKUP(B38,Solidarietà!A:P,16,0),0)</f>
        <v>0</v>
      </c>
      <c r="I38" s="140">
        <f>IFERROR(VLOOKUP(B38,'Erba Ghisallo'!A:P,16,0),0)</f>
        <v>0</v>
      </c>
      <c r="J38" s="139">
        <f>IFERROR(VLOOKUP(B38,Maserati!A$13:P$47,16,0),0)</f>
        <v>0</v>
      </c>
      <c r="K38" s="140">
        <v>0</v>
      </c>
      <c r="L38" s="139">
        <f>IFERROR(VLOOKUP(B38,'200 Miglia CR'!A:P,16,0),0)</f>
        <v>0</v>
      </c>
      <c r="M38" s="139">
        <f>IFERROR(VLOOKUP(B38,Ambrosiano!A:Q,16,0),0)</f>
        <v>0</v>
      </c>
      <c r="N38" s="139">
        <f>IFERROR(VLOOKUP(B38,#REF!,16,0),0)</f>
        <v>0</v>
      </c>
      <c r="O38" s="82"/>
      <c r="P38" s="141">
        <f t="shared" si="4"/>
        <v>58.432000000000009</v>
      </c>
      <c r="R38" s="45">
        <f t="shared" ref="R38:R69" si="5">COUNTIF(F38:N38,"&lt;&gt;0")</f>
        <v>1</v>
      </c>
      <c r="S38" s="142">
        <f>VLOOKUP(R38,Regolamento!J$6:L$14,3,0)</f>
        <v>1</v>
      </c>
      <c r="U38" s="141">
        <f t="shared" ref="U38:U69" si="6">IFERROR(+S38*P38,0)</f>
        <v>58.432000000000009</v>
      </c>
      <c r="X38" s="74"/>
      <c r="AD38" s="15"/>
      <c r="AE38" s="74"/>
    </row>
    <row r="39" spans="1:32" x14ac:dyDescent="0.25">
      <c r="A39">
        <v>34</v>
      </c>
      <c r="B39" s="8" t="s">
        <v>162</v>
      </c>
      <c r="C39" s="12" t="str">
        <f>IFERROR(VLOOKUP(B39,concorrenti!A:C,3,0)," ")</f>
        <v>A</v>
      </c>
      <c r="D39" s="12" t="str">
        <f>VLOOKUP(B39,concorrenti!A:E,5,0)</f>
        <v>X</v>
      </c>
      <c r="E39" s="59" t="str">
        <f>VLOOKUP(B39,concorrenti!A$2:G$295,2,0)</f>
        <v>VCC COMO</v>
      </c>
      <c r="F39" s="139">
        <f>IFERROR(VLOOKUP(B39,'Nora Sciplino'!A$12:P$86,16,0),0)</f>
        <v>0</v>
      </c>
      <c r="G39" s="180">
        <f>IFERROR(VLOOKUP(B39,Castellotti!A:P,16,0),0)</f>
        <v>55.77600000000001</v>
      </c>
      <c r="H39" s="140">
        <f>IFERROR(VLOOKUP(B39,Solidarietà!A:P,16,0),0)</f>
        <v>0</v>
      </c>
      <c r="I39" s="140">
        <f>IFERROR(VLOOKUP(B39,'Erba Ghisallo'!A:P,16,0),0)</f>
        <v>0</v>
      </c>
      <c r="J39" s="139">
        <f>IFERROR(VLOOKUP(B39,Maserati!A$13:P$47,16,0),0)</f>
        <v>0</v>
      </c>
      <c r="K39" s="140">
        <v>0</v>
      </c>
      <c r="L39" s="140">
        <f>IFERROR(VLOOKUP(B39,'200 Miglia CR'!A:P,16,0),0)</f>
        <v>0</v>
      </c>
      <c r="M39" s="140">
        <f>IFERROR(VLOOKUP(B39,Ambrosiano!A:Q,16,0),0)</f>
        <v>0</v>
      </c>
      <c r="N39" s="139">
        <f>IFERROR(VLOOKUP(B39,#REF!,16,0),0)</f>
        <v>0</v>
      </c>
      <c r="P39" s="141">
        <f t="shared" ref="P39:P70" si="7">+F39+H39+I39+G39+N39+L39+M39+J39+K39</f>
        <v>55.77600000000001</v>
      </c>
      <c r="R39" s="45">
        <f t="shared" si="5"/>
        <v>1</v>
      </c>
      <c r="S39" s="142">
        <f>VLOOKUP(R39,Regolamento!J$6:L$14,3,0)</f>
        <v>1</v>
      </c>
      <c r="U39" s="147">
        <f t="shared" si="6"/>
        <v>55.77600000000001</v>
      </c>
      <c r="W39"/>
      <c r="AD39" s="15"/>
      <c r="AE39" s="74"/>
    </row>
    <row r="40" spans="1:32" x14ac:dyDescent="0.25">
      <c r="A40">
        <v>35</v>
      </c>
      <c r="B40" s="8" t="s">
        <v>309</v>
      </c>
      <c r="C40" s="12" t="str">
        <f>IFERROR(VLOOKUP(B40,concorrenti!A:C,3,0)," ")</f>
        <v>A</v>
      </c>
      <c r="D40" s="12">
        <f>VLOOKUP(B40,concorrenti!A:E,5,0)</f>
        <v>0</v>
      </c>
      <c r="E40" s="59" t="str">
        <f>VLOOKUP(B40,concorrenti!A$2:G$295,2,0)</f>
        <v xml:space="preserve"> VCC CARDUCCI</v>
      </c>
      <c r="F40" s="139">
        <f>IFERROR(VLOOKUP(B40,'Nora Sciplino'!A$12:P$86,16,0),0)</f>
        <v>28.120400000000004</v>
      </c>
      <c r="G40" s="140">
        <f>IFERROR(VLOOKUP(B40,Castellotti!A:P,16,0),0)</f>
        <v>23.904000000000003</v>
      </c>
      <c r="H40" s="140">
        <f>IFERROR(VLOOKUP(B40,Solidarietà!A:P,16,0),0)</f>
        <v>0</v>
      </c>
      <c r="I40" s="140">
        <f>IFERROR(VLOOKUP(B40,'Erba Ghisallo'!A:P,16,0),0)</f>
        <v>0</v>
      </c>
      <c r="J40" s="139">
        <f>IFERROR(VLOOKUP(B40,Maserati!A$13:P$47,16,0),0)</f>
        <v>0</v>
      </c>
      <c r="K40" s="140">
        <v>0</v>
      </c>
      <c r="L40" s="139">
        <f>IFERROR(VLOOKUP(B40,'200 Miglia CR'!A:P,16,0),0)</f>
        <v>0</v>
      </c>
      <c r="M40" s="139">
        <f>IFERROR(VLOOKUP(B40,Ambrosiano!A:Q,16,0),0)</f>
        <v>0</v>
      </c>
      <c r="N40" s="139">
        <f>IFERROR(VLOOKUP(B40,#REF!,16,0),0)</f>
        <v>0</v>
      </c>
      <c r="O40" s="82"/>
      <c r="P40" s="141">
        <f t="shared" si="7"/>
        <v>52.024400000000007</v>
      </c>
      <c r="R40" s="45">
        <f t="shared" si="5"/>
        <v>2</v>
      </c>
      <c r="S40" s="142">
        <f>VLOOKUP(R40,Regolamento!J$6:L$14,3,0)</f>
        <v>1.05</v>
      </c>
      <c r="U40" s="141">
        <f t="shared" si="6"/>
        <v>54.625620000000012</v>
      </c>
      <c r="X40" s="74"/>
      <c r="AD40" s="15"/>
      <c r="AE40" s="74"/>
    </row>
    <row r="41" spans="1:32" x14ac:dyDescent="0.25">
      <c r="A41">
        <v>36</v>
      </c>
      <c r="B41" s="8" t="s">
        <v>22</v>
      </c>
      <c r="C41" s="12" t="str">
        <f>IFERROR(VLOOKUP(B41,concorrenti!A:C,3,0)," ")</f>
        <v>A</v>
      </c>
      <c r="D41" s="12">
        <f>VLOOKUP(B41,concorrenti!A:E,5,0)</f>
        <v>0</v>
      </c>
      <c r="E41" s="59" t="str">
        <f>VLOOKUP(B41,concorrenti!A$2:G$295,2,0)</f>
        <v>CASTELLOTTI</v>
      </c>
      <c r="F41" s="139">
        <f>IFERROR(VLOOKUP(B41,'Nora Sciplino'!A$12:P$86,16,0),0)</f>
        <v>0</v>
      </c>
      <c r="G41" s="140">
        <f>IFERROR(VLOOKUP(B41,Castellotti!A:P,16,0),0)</f>
        <v>47.808000000000007</v>
      </c>
      <c r="H41" s="140">
        <f>IFERROR(VLOOKUP(B41,Solidarietà!A:P,16,0),0)</f>
        <v>0</v>
      </c>
      <c r="I41" s="140">
        <f>IFERROR(VLOOKUP(B41,'Erba Ghisallo'!A:P,16,0),0)</f>
        <v>0</v>
      </c>
      <c r="J41" s="139">
        <f>IFERROR(VLOOKUP(B41,Maserati!A$13:P$47,16,0),0)</f>
        <v>0</v>
      </c>
      <c r="K41" s="140">
        <v>0</v>
      </c>
      <c r="L41" s="139">
        <f>IFERROR(VLOOKUP(B41,'200 Miglia CR'!A:P,16,0),0)</f>
        <v>0</v>
      </c>
      <c r="M41" s="139">
        <f>IFERROR(VLOOKUP(B41,Ambrosiano!A:Q,16,0),0)</f>
        <v>0</v>
      </c>
      <c r="N41" s="139">
        <f>IFERROR(VLOOKUP(B41,#REF!,16,0),0)</f>
        <v>0</v>
      </c>
      <c r="O41" s="82"/>
      <c r="P41" s="141">
        <f t="shared" si="7"/>
        <v>47.808000000000007</v>
      </c>
      <c r="R41" s="45">
        <f t="shared" si="5"/>
        <v>1</v>
      </c>
      <c r="S41" s="142">
        <f>VLOOKUP(R41,Regolamento!J$6:L$14,3,0)</f>
        <v>1</v>
      </c>
      <c r="U41" s="147">
        <f t="shared" si="6"/>
        <v>47.808000000000007</v>
      </c>
      <c r="X41" s="74"/>
      <c r="AD41" s="15"/>
      <c r="AE41" s="74"/>
    </row>
    <row r="42" spans="1:32" x14ac:dyDescent="0.25">
      <c r="A42">
        <v>37</v>
      </c>
      <c r="B42" t="s">
        <v>27</v>
      </c>
      <c r="C42" s="12" t="str">
        <f>IFERROR(VLOOKUP(B42,concorrenti!A:C,3,0)," ")</f>
        <v>B</v>
      </c>
      <c r="D42" s="12">
        <f>VLOOKUP(B42,concorrenti!A:E,5,0)</f>
        <v>0</v>
      </c>
      <c r="E42" s="59" t="str">
        <f>VLOOKUP(B42,concorrenti!A$2:G$295,2,0)</f>
        <v>VAMS</v>
      </c>
      <c r="F42" s="139">
        <f>IFERROR(VLOOKUP(B42,'Nora Sciplino'!A$12:P$86,16,0),0)</f>
        <v>46.015200000000007</v>
      </c>
      <c r="G42" s="140">
        <f>IFERROR(VLOOKUP(B42,Castellotti!A:P,16,0),0)</f>
        <v>0</v>
      </c>
      <c r="H42" s="143">
        <f>IFERROR(VLOOKUP(B42,Solidarietà!A:P,16,0),0)</f>
        <v>0</v>
      </c>
      <c r="I42" s="140">
        <f>IFERROR(VLOOKUP(B42,'Erba Ghisallo'!A:P,16,0),0)</f>
        <v>0</v>
      </c>
      <c r="J42" s="139">
        <f>IFERROR(VLOOKUP(B42,Maserati!A$13:P$47,16,0),0)</f>
        <v>0</v>
      </c>
      <c r="K42" s="140">
        <v>0</v>
      </c>
      <c r="L42" s="140">
        <f>IFERROR(VLOOKUP(B42,'200 Miglia CR'!A:P,16,0),0)</f>
        <v>0</v>
      </c>
      <c r="M42" s="140">
        <f>IFERROR(VLOOKUP(B42,Ambrosiano!A:Q,16,0),0)</f>
        <v>0</v>
      </c>
      <c r="N42" s="140">
        <f>IFERROR(VLOOKUP(B42,#REF!,16,0),0)</f>
        <v>0</v>
      </c>
      <c r="O42" s="82"/>
      <c r="P42" s="141">
        <f t="shared" si="7"/>
        <v>46.015200000000007</v>
      </c>
      <c r="Q42" s="2"/>
      <c r="R42" s="45">
        <f t="shared" si="5"/>
        <v>1</v>
      </c>
      <c r="S42" s="142">
        <f>VLOOKUP(R42,Regolamento!J$6:L$14,3,0)</f>
        <v>1</v>
      </c>
      <c r="T42" s="2"/>
      <c r="U42" s="147">
        <f t="shared" si="6"/>
        <v>46.015200000000007</v>
      </c>
      <c r="X42" s="74"/>
      <c r="AD42" s="15"/>
      <c r="AE42" s="74"/>
    </row>
    <row r="43" spans="1:32" x14ac:dyDescent="0.25">
      <c r="A43">
        <v>38</v>
      </c>
      <c r="B43" s="8" t="s">
        <v>125</v>
      </c>
      <c r="C43" s="12" t="str">
        <f>IFERROR(VLOOKUP(B43,concorrenti!A:C,3,0)," ")</f>
        <v>B</v>
      </c>
      <c r="D43" s="12">
        <f>VLOOKUP(B43,concorrenti!A:E,5,0)</f>
        <v>0</v>
      </c>
      <c r="E43" s="59" t="str">
        <f>VLOOKUP(B43,concorrenti!A$2:G$295,2,0)</f>
        <v>CASTELLOTTI</v>
      </c>
      <c r="F43" s="139">
        <f>IFERROR(VLOOKUP(B43,'Nora Sciplino'!A$12:P$86,16,0),0)</f>
        <v>0</v>
      </c>
      <c r="G43" s="140">
        <f>IFERROR(VLOOKUP(B43,Castellotti!A:P,16,0),0)</f>
        <v>45.152000000000008</v>
      </c>
      <c r="H43" s="140">
        <f>IFERROR(VLOOKUP(B43,Solidarietà!A:P,16,0),0)</f>
        <v>0</v>
      </c>
      <c r="I43" s="140">
        <f>IFERROR(VLOOKUP(B43,'Erba Ghisallo'!A:P,16,0),0)</f>
        <v>0</v>
      </c>
      <c r="J43" s="139">
        <f>IFERROR(VLOOKUP(B43,Maserati!A$13:P$47,16,0),0)</f>
        <v>0</v>
      </c>
      <c r="K43" s="140">
        <v>0</v>
      </c>
      <c r="L43" s="139">
        <f>IFERROR(VLOOKUP(B43,'200 Miglia CR'!A:P,16,0),0)</f>
        <v>0</v>
      </c>
      <c r="M43" s="139">
        <f>IFERROR(VLOOKUP(B43,Ambrosiano!A:Q,16,0),0)</f>
        <v>0</v>
      </c>
      <c r="N43" s="139">
        <f>IFERROR(VLOOKUP(B43,#REF!,16,0),0)</f>
        <v>0</v>
      </c>
      <c r="O43" s="82"/>
      <c r="P43" s="141">
        <f t="shared" si="7"/>
        <v>45.152000000000008</v>
      </c>
      <c r="R43" s="45">
        <f t="shared" si="5"/>
        <v>1</v>
      </c>
      <c r="S43" s="142">
        <f>VLOOKUP(R43,Regolamento!J$6:L$14,3,0)</f>
        <v>1</v>
      </c>
      <c r="U43" s="147">
        <f t="shared" si="6"/>
        <v>45.152000000000008</v>
      </c>
      <c r="X43" s="74"/>
      <c r="AD43" s="15"/>
      <c r="AE43" s="74"/>
    </row>
    <row r="44" spans="1:32" x14ac:dyDescent="0.25">
      <c r="A44">
        <v>39</v>
      </c>
      <c r="B44" s="8" t="s">
        <v>357</v>
      </c>
      <c r="C44" s="12" t="str">
        <f>IFERROR(VLOOKUP(B44,concorrenti!A:C,3,0)," ")</f>
        <v>A</v>
      </c>
      <c r="D44" s="12">
        <f>VLOOKUP(B44,concorrenti!A:E,5,0)</f>
        <v>0</v>
      </c>
      <c r="E44" s="59" t="str">
        <f>VLOOKUP(B44,concorrenti!A$2:G$295,2,0)</f>
        <v xml:space="preserve"> VCC CARDUCCI</v>
      </c>
      <c r="F44" s="139">
        <f>IFERROR(VLOOKUP(B44,'Nora Sciplino'!A$12:P$86,16,0),0)</f>
        <v>0</v>
      </c>
      <c r="G44" s="140">
        <f>IFERROR(VLOOKUP(B44,Castellotti!A:P,16,0),0)</f>
        <v>42.496000000000009</v>
      </c>
      <c r="H44" s="140">
        <f>IFERROR(VLOOKUP(B44,Solidarietà!A:P,16,0),0)</f>
        <v>0</v>
      </c>
      <c r="I44" s="140">
        <f>IFERROR(VLOOKUP(B44,'Erba Ghisallo'!A:P,16,0),0)</f>
        <v>0</v>
      </c>
      <c r="J44" s="139">
        <f>IFERROR(VLOOKUP(B44,Maserati!A$13:P$47,16,0),0)</f>
        <v>0</v>
      </c>
      <c r="K44" s="140">
        <v>0</v>
      </c>
      <c r="L44" s="139">
        <f>IFERROR(VLOOKUP(B44,'200 Miglia CR'!A:P,16,0),0)</f>
        <v>0</v>
      </c>
      <c r="M44" s="139">
        <f>IFERROR(VLOOKUP(B44,Ambrosiano!A:Q,16,0),0)</f>
        <v>0</v>
      </c>
      <c r="N44" s="139">
        <f>IFERROR(VLOOKUP(B44,#REF!,16,0),0)</f>
        <v>0</v>
      </c>
      <c r="O44" s="144"/>
      <c r="P44" s="141">
        <f t="shared" si="7"/>
        <v>42.496000000000009</v>
      </c>
      <c r="Q44" s="8"/>
      <c r="R44" s="145">
        <f t="shared" si="5"/>
        <v>1</v>
      </c>
      <c r="S44" s="142">
        <f>VLOOKUP(R44,Regolamento!J$6:L$14,3,0)</f>
        <v>1</v>
      </c>
      <c r="T44" s="8"/>
      <c r="U44" s="147">
        <f t="shared" si="6"/>
        <v>42.496000000000009</v>
      </c>
      <c r="X44" s="74"/>
      <c r="AD44" s="15"/>
      <c r="AE44" s="74"/>
    </row>
    <row r="45" spans="1:32" x14ac:dyDescent="0.25">
      <c r="A45">
        <v>40</v>
      </c>
      <c r="B45" s="8" t="s">
        <v>69</v>
      </c>
      <c r="C45" s="12" t="str">
        <f>IFERROR(VLOOKUP(B45,concorrenti!A:C,3,0)," ")</f>
        <v>A</v>
      </c>
      <c r="D45" s="12" t="str">
        <f>VLOOKUP(B45,concorrenti!A:E,5,0)</f>
        <v>X</v>
      </c>
      <c r="E45" s="59" t="str">
        <f>VLOOKUP(B45,concorrenti!A$2:G$295,2,0)</f>
        <v>VAMS</v>
      </c>
      <c r="F45" s="171">
        <f>IFERROR(VLOOKUP(B45,'Nora Sciplino'!A$12:P$86,16,0),0)</f>
        <v>38.346000000000004</v>
      </c>
      <c r="G45" s="140">
        <f>IFERROR(VLOOKUP(B45,Castellotti!A:P,16,0),0)</f>
        <v>0</v>
      </c>
      <c r="H45" s="140">
        <f>IFERROR(VLOOKUP(B45,Solidarietà!A:P,16,0),0)</f>
        <v>0</v>
      </c>
      <c r="I45" s="140">
        <f>IFERROR(VLOOKUP(B45,'Erba Ghisallo'!A:P,16,0),0)</f>
        <v>0</v>
      </c>
      <c r="J45" s="139">
        <f>IFERROR(VLOOKUP(B45,Maserati!A$13:P$47,16,0),0)</f>
        <v>0</v>
      </c>
      <c r="K45" s="140">
        <v>0</v>
      </c>
      <c r="L45" s="139">
        <f>IFERROR(VLOOKUP(B45,'200 Miglia CR'!A:P,16,0),0)</f>
        <v>0</v>
      </c>
      <c r="M45" s="139">
        <f>IFERROR(VLOOKUP(B45,Ambrosiano!A:Q,16,0),0)</f>
        <v>0</v>
      </c>
      <c r="N45" s="139">
        <f>IFERROR(VLOOKUP(B45,#REF!,16,0),0)</f>
        <v>0</v>
      </c>
      <c r="O45" s="144"/>
      <c r="P45" s="141">
        <f t="shared" si="7"/>
        <v>38.346000000000004</v>
      </c>
      <c r="Q45" s="8"/>
      <c r="R45" s="45">
        <f t="shared" si="5"/>
        <v>1</v>
      </c>
      <c r="S45" s="146">
        <f>VLOOKUP(R45,Regolamento!J$6:L$14,3,0)</f>
        <v>1</v>
      </c>
      <c r="T45" s="8"/>
      <c r="U45" s="147">
        <f t="shared" si="6"/>
        <v>38.346000000000004</v>
      </c>
      <c r="W45"/>
      <c r="AD45" s="15"/>
      <c r="AE45" s="74"/>
    </row>
    <row r="46" spans="1:32" x14ac:dyDescent="0.25">
      <c r="A46">
        <v>41</v>
      </c>
      <c r="B46" s="8" t="s">
        <v>312</v>
      </c>
      <c r="C46" s="12" t="str">
        <f>IFERROR(VLOOKUP(B46,concorrenti!A:C,3,0)," ")</f>
        <v>A</v>
      </c>
      <c r="D46" s="12">
        <f>VLOOKUP(B46,concorrenti!A:E,5,0)</f>
        <v>0</v>
      </c>
      <c r="E46" s="59" t="str">
        <f>VLOOKUP(B46,concorrenti!A$2:G$295,2,0)</f>
        <v>RUOTE D'EPOCA PAVIA</v>
      </c>
      <c r="F46" s="139">
        <f>IFERROR(VLOOKUP(B46,'Nora Sciplino'!A$12:P$86,16,0),0)</f>
        <v>0</v>
      </c>
      <c r="G46" s="140">
        <f>IFERROR(VLOOKUP(B46,Castellotti!A:P,16,0),0)</f>
        <v>37.184000000000005</v>
      </c>
      <c r="H46" s="140">
        <f>IFERROR(VLOOKUP(B46,Solidarietà!A:P,16,0),0)</f>
        <v>0</v>
      </c>
      <c r="I46" s="140">
        <f>IFERROR(VLOOKUP(B46,'Erba Ghisallo'!A:P,16,0),0)</f>
        <v>0</v>
      </c>
      <c r="J46" s="139">
        <f>IFERROR(VLOOKUP(B46,Maserati!A$13:P$47,16,0),0)</f>
        <v>0</v>
      </c>
      <c r="K46" s="140">
        <v>0</v>
      </c>
      <c r="L46" s="139">
        <f>IFERROR(VLOOKUP(B46,'200 Miglia CR'!A:P,16,0),0)</f>
        <v>0</v>
      </c>
      <c r="M46" s="139">
        <f>IFERROR(VLOOKUP(B46,Ambrosiano!A:Q,16,0),0)</f>
        <v>0</v>
      </c>
      <c r="N46" s="139">
        <f>IFERROR(VLOOKUP(B46,#REF!,16,0),0)</f>
        <v>0</v>
      </c>
      <c r="O46" s="82"/>
      <c r="P46" s="141">
        <f t="shared" si="7"/>
        <v>37.184000000000005</v>
      </c>
      <c r="R46" s="45">
        <f t="shared" si="5"/>
        <v>1</v>
      </c>
      <c r="S46" s="142">
        <f>VLOOKUP(R46,Regolamento!J$6:L$14,3,0)</f>
        <v>1</v>
      </c>
      <c r="U46" s="147">
        <f t="shared" si="6"/>
        <v>37.184000000000005</v>
      </c>
      <c r="X46" s="74"/>
      <c r="AD46" s="15"/>
      <c r="AE46" s="74"/>
      <c r="AF46" s="8"/>
    </row>
    <row r="47" spans="1:32" x14ac:dyDescent="0.25">
      <c r="A47">
        <v>42</v>
      </c>
      <c r="B47" s="8" t="s">
        <v>179</v>
      </c>
      <c r="C47" s="12" t="str">
        <f>IFERROR(VLOOKUP(B47,concorrenti!A:C,3,0)," ")</f>
        <v>A</v>
      </c>
      <c r="D47" s="12">
        <f>VLOOKUP(B47,concorrenti!A:E,5,0)</f>
        <v>0</v>
      </c>
      <c r="E47" s="59" t="str">
        <f>VLOOKUP(B47,concorrenti!A$2:G$295,2,0)</f>
        <v>OROBICO</v>
      </c>
      <c r="F47" s="139">
        <f>IFERROR(VLOOKUP(B47,'Nora Sciplino'!A$12:P$86,16,0),0)</f>
        <v>35.789600000000007</v>
      </c>
      <c r="G47" s="140">
        <f>IFERROR(VLOOKUP(B47,Castellotti!A:P,16,0),0)</f>
        <v>0</v>
      </c>
      <c r="H47" s="140">
        <f>IFERROR(VLOOKUP(B47,Solidarietà!A:P,16,0),0)</f>
        <v>0</v>
      </c>
      <c r="I47" s="140">
        <f>IFERROR(VLOOKUP(B47,'Erba Ghisallo'!A:P,16,0),0)</f>
        <v>0</v>
      </c>
      <c r="J47" s="139">
        <f>IFERROR(VLOOKUP(B47,Maserati!A$13:P$47,16,0),0)</f>
        <v>0</v>
      </c>
      <c r="K47" s="140">
        <v>0</v>
      </c>
      <c r="L47" s="139">
        <f>IFERROR(VLOOKUP(B47,'200 Miglia CR'!A:P,16,0),0)</f>
        <v>0</v>
      </c>
      <c r="M47" s="139">
        <f>IFERROR(VLOOKUP(B47,Ambrosiano!A:Q,16,0),0)</f>
        <v>0</v>
      </c>
      <c r="N47" s="139">
        <f>IFERROR(VLOOKUP(B47,#REF!,16,0),0)</f>
        <v>0</v>
      </c>
      <c r="O47" s="144"/>
      <c r="P47" s="141">
        <f t="shared" si="7"/>
        <v>35.789600000000007</v>
      </c>
      <c r="Q47" s="8"/>
      <c r="R47" s="145">
        <f t="shared" si="5"/>
        <v>1</v>
      </c>
      <c r="S47" s="146">
        <f>VLOOKUP(R47,Regolamento!J$6:L$14,3,0)</f>
        <v>1</v>
      </c>
      <c r="T47" s="8"/>
      <c r="U47" s="147">
        <f t="shared" si="6"/>
        <v>35.789600000000007</v>
      </c>
      <c r="W47"/>
      <c r="AD47" s="15"/>
      <c r="AE47" s="74"/>
      <c r="AF47" s="8"/>
    </row>
    <row r="48" spans="1:32" s="8" customFormat="1" x14ac:dyDescent="0.25">
      <c r="A48">
        <v>43</v>
      </c>
      <c r="B48" s="8" t="s">
        <v>16</v>
      </c>
      <c r="C48" s="12" t="str">
        <f>IFERROR(VLOOKUP(B48,concorrenti!A:C,3,0)," ")</f>
        <v>B</v>
      </c>
      <c r="D48" s="12">
        <f>VLOOKUP(B48,concorrenti!A:E,5,0)</f>
        <v>0</v>
      </c>
      <c r="E48" s="59" t="str">
        <f>VLOOKUP(B48,concorrenti!A$2:G$295,2,0)</f>
        <v>OROBICO</v>
      </c>
      <c r="F48" s="172">
        <f>IFERROR(VLOOKUP(B48,'Nora Sciplino'!A$12:P$86,16,0),0)</f>
        <v>33.233200000000004</v>
      </c>
      <c r="G48" s="140">
        <f>IFERROR(VLOOKUP(B48,Castellotti!A:P,16,0),0)</f>
        <v>0</v>
      </c>
      <c r="H48" s="143">
        <f>IFERROR(VLOOKUP(B48,Solidarietà!A:P,16,0),0)</f>
        <v>0</v>
      </c>
      <c r="I48" s="140">
        <f>IFERROR(VLOOKUP(B48,'Erba Ghisallo'!A:P,16,0),0)</f>
        <v>0</v>
      </c>
      <c r="J48" s="139">
        <f>IFERROR(VLOOKUP(B48,Maserati!A$13:P$47,16,0),0)</f>
        <v>0</v>
      </c>
      <c r="K48" s="140">
        <v>0</v>
      </c>
      <c r="L48" s="140">
        <f>IFERROR(VLOOKUP(B48,'200 Miglia CR'!A:P,16,0),0)</f>
        <v>0</v>
      </c>
      <c r="M48" s="140">
        <f>IFERROR(VLOOKUP(B48,Ambrosiano!A:Q,16,0),0)</f>
        <v>0</v>
      </c>
      <c r="N48" s="140">
        <f>IFERROR(VLOOKUP(B48,#REF!,16,0),0)</f>
        <v>0</v>
      </c>
      <c r="O48" s="82"/>
      <c r="P48" s="141">
        <f t="shared" si="7"/>
        <v>33.233200000000004</v>
      </c>
      <c r="Q48"/>
      <c r="R48" s="45">
        <f t="shared" si="5"/>
        <v>1</v>
      </c>
      <c r="S48" s="142">
        <f>VLOOKUP(R48,Regolamento!J$6:L$14,3,0)</f>
        <v>1</v>
      </c>
      <c r="T48"/>
      <c r="U48" s="147">
        <f t="shared" si="6"/>
        <v>33.233200000000004</v>
      </c>
      <c r="V48"/>
      <c r="W48" s="4"/>
      <c r="X48" s="74"/>
      <c r="Y48"/>
      <c r="Z48"/>
      <c r="AA48"/>
      <c r="AB48"/>
      <c r="AC48"/>
      <c r="AD48" s="15"/>
      <c r="AE48" s="74"/>
    </row>
    <row r="49" spans="1:31" s="8" customFormat="1" x14ac:dyDescent="0.25">
      <c r="A49">
        <v>44</v>
      </c>
      <c r="B49" s="8" t="s">
        <v>14</v>
      </c>
      <c r="C49" s="12" t="str">
        <f>IFERROR(VLOOKUP(B49,concorrenti!A:C,3,0)," ")</f>
        <v>A</v>
      </c>
      <c r="D49" s="12">
        <f>VLOOKUP(B49,concorrenti!A:E,5,0)</f>
        <v>0</v>
      </c>
      <c r="E49" s="59" t="str">
        <f>VLOOKUP(B49,concorrenti!A$2:G$295,2,0)</f>
        <v>VAMS</v>
      </c>
      <c r="F49" s="139">
        <f>IFERROR(VLOOKUP(B49,'Nora Sciplino'!A$12:P$86,16,0),0)</f>
        <v>0</v>
      </c>
      <c r="G49" s="140">
        <f>IFERROR(VLOOKUP(B49,Castellotti!A:P,16,0),0)</f>
        <v>31.872000000000007</v>
      </c>
      <c r="H49" s="140">
        <f>IFERROR(VLOOKUP(B49,Solidarietà!A:P,16,0),0)</f>
        <v>0</v>
      </c>
      <c r="I49" s="140">
        <f>IFERROR(VLOOKUP(B49,'Erba Ghisallo'!A:P,16,0),0)</f>
        <v>0</v>
      </c>
      <c r="J49" s="139">
        <f>IFERROR(VLOOKUP(B49,Maserati!A$13:P$47,16,0),0)</f>
        <v>0</v>
      </c>
      <c r="K49" s="140">
        <v>0</v>
      </c>
      <c r="L49" s="139">
        <f>IFERROR(VLOOKUP(B49,'200 Miglia CR'!A:P,16,0),0)</f>
        <v>0</v>
      </c>
      <c r="M49" s="139">
        <f>IFERROR(VLOOKUP(B49,Ambrosiano!A:Q,16,0),0)</f>
        <v>0</v>
      </c>
      <c r="N49" s="139">
        <f>IFERROR(VLOOKUP(B49,#REF!,16,0),0)</f>
        <v>0</v>
      </c>
      <c r="O49" s="82"/>
      <c r="P49" s="141">
        <f t="shared" si="7"/>
        <v>31.872000000000007</v>
      </c>
      <c r="Q49"/>
      <c r="R49" s="45">
        <f t="shared" si="5"/>
        <v>1</v>
      </c>
      <c r="S49" s="142">
        <f>VLOOKUP(R49,Regolamento!J$6:L$14,3,0)</f>
        <v>1</v>
      </c>
      <c r="T49"/>
      <c r="U49" s="141">
        <f t="shared" si="6"/>
        <v>31.872000000000007</v>
      </c>
      <c r="V49"/>
      <c r="W49" s="62"/>
      <c r="X49" s="81"/>
      <c r="AC49"/>
      <c r="AD49" s="15"/>
      <c r="AE49" s="74"/>
    </row>
    <row r="50" spans="1:31" s="8" customFormat="1" x14ac:dyDescent="0.25">
      <c r="A50">
        <v>45</v>
      </c>
      <c r="B50" t="s">
        <v>72</v>
      </c>
      <c r="C50" s="12" t="str">
        <f>IFERROR(VLOOKUP(B50,concorrenti!A:C,3,0)," ")</f>
        <v xml:space="preserve"> </v>
      </c>
      <c r="D50" s="12">
        <f>VLOOKUP(B50,concorrenti!A:E,5,0)</f>
        <v>0</v>
      </c>
      <c r="E50" s="59" t="str">
        <f>VLOOKUP(B50,concorrenti!A$2:G$295,2,0)</f>
        <v>VAMS</v>
      </c>
      <c r="F50" s="139">
        <v>0</v>
      </c>
      <c r="G50" s="140">
        <f>IFERROR(VLOOKUP(B50,Castellotti!A:P,16,0),0)</f>
        <v>29.216000000000005</v>
      </c>
      <c r="H50" s="140">
        <f>IFERROR(VLOOKUP(B50,Solidarietà!A:P,16,0),0)</f>
        <v>0</v>
      </c>
      <c r="I50" s="140">
        <f>IFERROR(VLOOKUP(B50,'Erba Ghisallo'!A:P,16,0),0)</f>
        <v>0</v>
      </c>
      <c r="J50" s="139">
        <f>IFERROR(VLOOKUP(B50,Maserati!A$13:P$47,16,0),0)</f>
        <v>0</v>
      </c>
      <c r="K50" s="140">
        <v>0</v>
      </c>
      <c r="L50" s="139">
        <f>IFERROR(VLOOKUP(B50,'200 Miglia CR'!A:P,16,0),0)</f>
        <v>0</v>
      </c>
      <c r="M50" s="139">
        <f>IFERROR(VLOOKUP(B50,Ambrosiano!A:Q,16,0),0)</f>
        <v>0</v>
      </c>
      <c r="N50" s="139">
        <f>IFERROR(VLOOKUP(B50,#REF!,16,0),0)</f>
        <v>0</v>
      </c>
      <c r="O50" s="144"/>
      <c r="P50" s="141">
        <f t="shared" si="7"/>
        <v>29.216000000000005</v>
      </c>
      <c r="R50" s="145">
        <f t="shared" si="5"/>
        <v>1</v>
      </c>
      <c r="S50" s="142">
        <f>VLOOKUP(R50,Regolamento!J$6:L$14,3,0)</f>
        <v>1</v>
      </c>
      <c r="U50" s="147">
        <f t="shared" si="6"/>
        <v>29.216000000000005</v>
      </c>
      <c r="V50"/>
      <c r="W50" s="62"/>
      <c r="X50" s="81"/>
      <c r="AC50"/>
      <c r="AD50" s="15"/>
      <c r="AE50" s="74"/>
    </row>
    <row r="51" spans="1:31" s="8" customFormat="1" x14ac:dyDescent="0.25">
      <c r="A51">
        <v>46</v>
      </c>
      <c r="B51" t="s">
        <v>585</v>
      </c>
      <c r="C51" s="12" t="str">
        <f>IFERROR(VLOOKUP(B51,concorrenti!A:C,3,0)," ")</f>
        <v>B</v>
      </c>
      <c r="D51" s="12">
        <f>VLOOKUP(B51,concorrenti!A:E,5,0)</f>
        <v>0</v>
      </c>
      <c r="E51" s="59" t="str">
        <f>VLOOKUP(B51,concorrenti!A$2:G$295,2,0)</f>
        <v>OROBICO</v>
      </c>
      <c r="F51" s="139">
        <f>IFERROR(VLOOKUP(B51,'Nora Sciplino'!A$12:P$86,16,0),0)</f>
        <v>0</v>
      </c>
      <c r="G51" s="140">
        <f>IFERROR(VLOOKUP(B51,Castellotti!A:P,16,0),0)</f>
        <v>26.560000000000002</v>
      </c>
      <c r="H51" s="140">
        <f>IFERROR(VLOOKUP(B51,Solidarietà!A:P,16,0),0)</f>
        <v>0</v>
      </c>
      <c r="I51" s="140">
        <f>IFERROR(VLOOKUP(B51,'Erba Ghisallo'!A:P,16,0),0)</f>
        <v>0</v>
      </c>
      <c r="J51" s="139">
        <f>IFERROR(VLOOKUP(B51,Maserati!A$13:P$47,16,0),0)</f>
        <v>0</v>
      </c>
      <c r="K51" s="140">
        <v>0</v>
      </c>
      <c r="L51" s="139">
        <f>IFERROR(VLOOKUP(B51,'200 Miglia CR'!A:P,16,0),0)</f>
        <v>0</v>
      </c>
      <c r="M51" s="139">
        <f>IFERROR(VLOOKUP(B51,Ambrosiano!A:Q,16,0),0)</f>
        <v>0</v>
      </c>
      <c r="N51" s="139">
        <f>IFERROR(VLOOKUP(B51,#REF!,16,0),0)</f>
        <v>0</v>
      </c>
      <c r="O51" s="144"/>
      <c r="P51" s="141">
        <f t="shared" si="7"/>
        <v>26.560000000000002</v>
      </c>
      <c r="R51" s="145">
        <f t="shared" si="5"/>
        <v>1</v>
      </c>
      <c r="S51" s="142">
        <f>VLOOKUP(R51,Regolamento!J$6:L$14,3,0)</f>
        <v>1</v>
      </c>
      <c r="U51" s="147">
        <f t="shared" si="6"/>
        <v>26.560000000000002</v>
      </c>
      <c r="V51"/>
      <c r="W51" s="62"/>
      <c r="X51" s="81"/>
      <c r="AC51"/>
      <c r="AD51" s="15"/>
      <c r="AE51" s="74"/>
    </row>
    <row r="52" spans="1:31" s="8" customFormat="1" x14ac:dyDescent="0.25">
      <c r="A52">
        <v>47</v>
      </c>
      <c r="B52" t="s">
        <v>456</v>
      </c>
      <c r="C52" s="12" t="str">
        <f>IFERROR(VLOOKUP(B52,concorrenti!A:C,3,0)," ")</f>
        <v>B</v>
      </c>
      <c r="D52" s="12">
        <f>VLOOKUP(B52,concorrenti!A:E,5,0)</f>
        <v>0</v>
      </c>
      <c r="E52" s="59" t="str">
        <f>VLOOKUP(B52,concorrenti!A$2:G$295,2,0)</f>
        <v>CASTELLOTTI</v>
      </c>
      <c r="F52" s="139">
        <f>IFERROR(VLOOKUP(B52,'Nora Sciplino'!A$12:P$86,16,0),0)</f>
        <v>25.564000000000004</v>
      </c>
      <c r="G52" s="140">
        <f>IFERROR(VLOOKUP(B52,Castellotti!A:P,16,0),0)</f>
        <v>0</v>
      </c>
      <c r="H52" s="140">
        <f>IFERROR(VLOOKUP(B52,Solidarietà!A:P,16,0),0)</f>
        <v>0</v>
      </c>
      <c r="I52" s="140">
        <f>IFERROR(VLOOKUP(B52,'Erba Ghisallo'!A:P,16,0),0)</f>
        <v>0</v>
      </c>
      <c r="J52" s="139">
        <f>IFERROR(VLOOKUP(B52,Maserati!A$13:P$47,16,0),0)</f>
        <v>0</v>
      </c>
      <c r="K52" s="140">
        <v>0</v>
      </c>
      <c r="L52" s="139">
        <f>IFERROR(VLOOKUP(B52,'200 Miglia CR'!A:P,16,0),0)</f>
        <v>0</v>
      </c>
      <c r="M52" s="139">
        <f>IFERROR(VLOOKUP(B52,Ambrosiano!A:Q,16,0),0)</f>
        <v>0</v>
      </c>
      <c r="N52" s="139">
        <f>IFERROR(VLOOKUP(B52,#REF!,16,0),0)</f>
        <v>0</v>
      </c>
      <c r="O52" s="144"/>
      <c r="P52" s="141">
        <f t="shared" si="7"/>
        <v>25.564000000000004</v>
      </c>
      <c r="R52" s="145">
        <f t="shared" si="5"/>
        <v>1</v>
      </c>
      <c r="S52" s="146">
        <f>VLOOKUP(R52,Regolamento!J$6:L$14,3,0)</f>
        <v>1</v>
      </c>
      <c r="U52" s="147">
        <f t="shared" si="6"/>
        <v>25.564000000000004</v>
      </c>
      <c r="V52"/>
      <c r="W52" s="62"/>
      <c r="X52" s="81"/>
      <c r="AC52"/>
      <c r="AD52" s="15"/>
      <c r="AE52" s="74"/>
    </row>
    <row r="53" spans="1:31" s="8" customFormat="1" x14ac:dyDescent="0.25">
      <c r="A53">
        <v>48</v>
      </c>
      <c r="B53" s="8" t="s">
        <v>190</v>
      </c>
      <c r="C53" s="12" t="str">
        <f>IFERROR(VLOOKUP(B53,concorrenti!A:C,3,0)," ")</f>
        <v>B</v>
      </c>
      <c r="D53" s="12">
        <f>VLOOKUP(B53,concorrenti!A:E,5,0)</f>
        <v>0</v>
      </c>
      <c r="E53" s="59" t="str">
        <f>VLOOKUP(B53,concorrenti!A$2:G$295,2,0)</f>
        <v>OROBICO</v>
      </c>
      <c r="F53" s="139">
        <f>IFERROR(VLOOKUP(B53,'Nora Sciplino'!A$12:P$86,16,0),0)</f>
        <v>23.007600000000004</v>
      </c>
      <c r="G53" s="140">
        <f>IFERROR(VLOOKUP(B53,Castellotti!A:P,16,0),0)</f>
        <v>0</v>
      </c>
      <c r="H53" s="140">
        <f>IFERROR(VLOOKUP(B53,Solidarietà!A:P,16,0),0)</f>
        <v>0</v>
      </c>
      <c r="I53" s="140">
        <f>IFERROR(VLOOKUP(B53,'Erba Ghisallo'!A:P,16,0),0)</f>
        <v>0</v>
      </c>
      <c r="J53" s="139">
        <f>IFERROR(VLOOKUP(B53,Maserati!A$13:P$47,16,0),0)</f>
        <v>0</v>
      </c>
      <c r="K53" s="140">
        <v>0</v>
      </c>
      <c r="L53" s="139">
        <f>IFERROR(VLOOKUP(B53,'200 Miglia CR'!A:P,16,0),0)</f>
        <v>0</v>
      </c>
      <c r="M53" s="139">
        <f>IFERROR(VLOOKUP(B53,Ambrosiano!A:Q,16,0),0)</f>
        <v>0</v>
      </c>
      <c r="N53" s="139">
        <f>IFERROR(VLOOKUP(B53,#REF!,16,0),0)</f>
        <v>0</v>
      </c>
      <c r="O53" s="82"/>
      <c r="P53" s="141">
        <f t="shared" si="7"/>
        <v>23.007600000000004</v>
      </c>
      <c r="Q53"/>
      <c r="R53" s="45">
        <f t="shared" si="5"/>
        <v>1</v>
      </c>
      <c r="S53" s="142">
        <f>VLOOKUP(R53,Regolamento!J$6:L$14,3,0)</f>
        <v>1</v>
      </c>
      <c r="T53"/>
      <c r="U53" s="141">
        <f t="shared" si="6"/>
        <v>23.007600000000004</v>
      </c>
      <c r="AC53"/>
      <c r="AD53" s="15"/>
      <c r="AE53" s="74"/>
    </row>
    <row r="54" spans="1:31" s="8" customFormat="1" x14ac:dyDescent="0.25">
      <c r="A54">
        <v>49</v>
      </c>
      <c r="B54" s="8" t="s">
        <v>237</v>
      </c>
      <c r="C54" s="12" t="str">
        <f>IFERROR(VLOOKUP(B54,concorrenti!A:C,3,0)," ")</f>
        <v>B</v>
      </c>
      <c r="D54" s="12">
        <f>VLOOKUP(B54,concorrenti!A:E,5,0)</f>
        <v>0</v>
      </c>
      <c r="E54" s="59" t="str">
        <f>VLOOKUP(B54,concorrenti!A$2:G$295,2,0)</f>
        <v>VAMS</v>
      </c>
      <c r="F54" s="139">
        <f>IFERROR(VLOOKUP(B54,'Nora Sciplino'!A$12:P$86,16,0),0)</f>
        <v>20.451200000000004</v>
      </c>
      <c r="G54" s="140">
        <f>IFERROR(VLOOKUP(B54,Castellotti!A:P,16,0),0)</f>
        <v>0</v>
      </c>
      <c r="H54" s="140">
        <f>IFERROR(VLOOKUP(B54,Solidarietà!A:P,16,0),0)</f>
        <v>0</v>
      </c>
      <c r="I54" s="140">
        <f>IFERROR(VLOOKUP(B54,'Erba Ghisallo'!A:P,16,0),0)</f>
        <v>0</v>
      </c>
      <c r="J54" s="139">
        <f>IFERROR(VLOOKUP(B54,Maserati!A$13:P$47,16,0),0)</f>
        <v>0</v>
      </c>
      <c r="K54" s="140">
        <v>0</v>
      </c>
      <c r="L54" s="139">
        <f>IFERROR(VLOOKUP(B54,'200 Miglia CR'!A:P,16,0),0)</f>
        <v>0</v>
      </c>
      <c r="M54" s="139">
        <f>IFERROR(VLOOKUP(B54,Ambrosiano!A:Q,16,0),0)</f>
        <v>0</v>
      </c>
      <c r="N54" s="139">
        <f>IFERROR(VLOOKUP(B54,#REF!,16,0),0)</f>
        <v>0</v>
      </c>
      <c r="O54" s="144"/>
      <c r="P54" s="141">
        <f t="shared" si="7"/>
        <v>20.451200000000004</v>
      </c>
      <c r="R54" s="145">
        <f t="shared" si="5"/>
        <v>1</v>
      </c>
      <c r="S54" s="146">
        <f>VLOOKUP(R54,Regolamento!J$6:L$14,3,0)</f>
        <v>1</v>
      </c>
      <c r="U54" s="147">
        <f t="shared" si="6"/>
        <v>20.451200000000004</v>
      </c>
      <c r="AC54"/>
      <c r="AD54" s="15"/>
      <c r="AE54" s="74"/>
    </row>
    <row r="55" spans="1:31" s="8" customFormat="1" x14ac:dyDescent="0.25">
      <c r="A55">
        <v>50</v>
      </c>
      <c r="B55" s="8" t="s">
        <v>150</v>
      </c>
      <c r="C55" s="12" t="str">
        <f>IFERROR(VLOOKUP(B55,concorrenti!A:C,3,0)," ")</f>
        <v>B</v>
      </c>
      <c r="D55" s="12">
        <f>VLOOKUP(B55,concorrenti!A:E,5,0)</f>
        <v>0</v>
      </c>
      <c r="E55" s="59" t="str">
        <f>VLOOKUP(B55,concorrenti!A$2:G$295,2,0)</f>
        <v>CLASSIC CLUB ITALIA</v>
      </c>
      <c r="F55" s="139">
        <f>IFERROR(VLOOKUP(B55,'Nora Sciplino'!A$12:P$86,16,0),0)</f>
        <v>0</v>
      </c>
      <c r="G55" s="140">
        <f>IFERROR(VLOOKUP(B55,Castellotti!A:P,16,0),0)</f>
        <v>18.592000000000002</v>
      </c>
      <c r="H55" s="140">
        <f>IFERROR(VLOOKUP(B55,Solidarietà!A:P,16,0),0)</f>
        <v>0</v>
      </c>
      <c r="I55" s="140">
        <f>IFERROR(VLOOKUP(B55,'Erba Ghisallo'!A:P,16,0),0)</f>
        <v>0</v>
      </c>
      <c r="J55" s="139">
        <f>IFERROR(VLOOKUP(B55,Maserati!A$13:P$47,16,0),0)</f>
        <v>0</v>
      </c>
      <c r="K55" s="140">
        <v>0</v>
      </c>
      <c r="L55" s="139">
        <f>IFERROR(VLOOKUP(B55,'200 Miglia CR'!A:P,16,0),0)</f>
        <v>0</v>
      </c>
      <c r="M55" s="139">
        <f>IFERROR(VLOOKUP(B55,Ambrosiano!A:Q,16,0),0)</f>
        <v>0</v>
      </c>
      <c r="N55" s="139">
        <f>IFERROR(VLOOKUP(B55,#REF!,16,0),0)</f>
        <v>0</v>
      </c>
      <c r="O55" s="82"/>
      <c r="P55" s="141">
        <f t="shared" si="7"/>
        <v>18.592000000000002</v>
      </c>
      <c r="Q55"/>
      <c r="R55" s="45">
        <f t="shared" si="5"/>
        <v>1</v>
      </c>
      <c r="S55" s="142">
        <f>VLOOKUP(R55,Regolamento!J$6:L$14,3,0)</f>
        <v>1</v>
      </c>
      <c r="T55"/>
      <c r="U55" s="141">
        <f t="shared" si="6"/>
        <v>18.592000000000002</v>
      </c>
      <c r="W55" s="62"/>
      <c r="X55" s="81"/>
    </row>
    <row r="56" spans="1:31" s="8" customFormat="1" x14ac:dyDescent="0.25">
      <c r="A56">
        <v>51</v>
      </c>
      <c r="B56" s="8" t="s">
        <v>303</v>
      </c>
      <c r="C56" s="12" t="str">
        <f>IFERROR(VLOOKUP(B56,concorrenti!A:C,3,0)," ")</f>
        <v>B</v>
      </c>
      <c r="D56" s="12">
        <f>VLOOKUP(B56,concorrenti!A:E,5,0)</f>
        <v>0</v>
      </c>
      <c r="E56" s="59" t="str">
        <f>VLOOKUP(B56,concorrenti!A$2:G$295,2,0)</f>
        <v>VALTELLINA</v>
      </c>
      <c r="F56" s="139">
        <f>IFERROR(VLOOKUP(B56,'Nora Sciplino'!A$12:P$86,16,0),0)</f>
        <v>17.894800000000004</v>
      </c>
      <c r="G56" s="140">
        <f>IFERROR(VLOOKUP(B56,Castellotti!A:P,16,0),0)</f>
        <v>0</v>
      </c>
      <c r="H56" s="140">
        <f>IFERROR(VLOOKUP(B56,Solidarietà!A:P,16,0),0)</f>
        <v>0</v>
      </c>
      <c r="I56" s="140">
        <f>IFERROR(VLOOKUP(B56,'Erba Ghisallo'!A:P,16,0),0)</f>
        <v>0</v>
      </c>
      <c r="J56" s="139">
        <f>IFERROR(VLOOKUP(B56,Maserati!A$13:P$47,16,0),0)</f>
        <v>0</v>
      </c>
      <c r="K56" s="140">
        <v>0</v>
      </c>
      <c r="L56" s="139">
        <f>IFERROR(VLOOKUP(B56,'200 Miglia CR'!A:P,16,0),0)</f>
        <v>0</v>
      </c>
      <c r="M56" s="139">
        <f>IFERROR(VLOOKUP(B56,Ambrosiano!A:Q,16,0),0)</f>
        <v>0</v>
      </c>
      <c r="N56" s="139">
        <f>IFERROR(VLOOKUP(B56,#REF!,16,0),0)</f>
        <v>0</v>
      </c>
      <c r="O56"/>
      <c r="P56" s="141">
        <f t="shared" si="7"/>
        <v>17.894800000000004</v>
      </c>
      <c r="Q56"/>
      <c r="R56" s="45">
        <f t="shared" si="5"/>
        <v>1</v>
      </c>
      <c r="S56" s="142">
        <f>VLOOKUP(R56,Regolamento!J$6:L$14,3,0)</f>
        <v>1</v>
      </c>
      <c r="T56"/>
      <c r="U56" s="141">
        <f t="shared" si="6"/>
        <v>17.894800000000004</v>
      </c>
      <c r="W56" s="62"/>
      <c r="X56" s="81"/>
    </row>
    <row r="57" spans="1:31" s="8" customFormat="1" x14ac:dyDescent="0.25">
      <c r="A57">
        <v>52</v>
      </c>
      <c r="B57" s="8" t="s">
        <v>159</v>
      </c>
      <c r="C57" s="12" t="str">
        <f>IFERROR(VLOOKUP(B57,concorrenti!A:C,3,0)," ")</f>
        <v>B</v>
      </c>
      <c r="D57" s="12">
        <f>VLOOKUP(B57,concorrenti!A:E,5,0)</f>
        <v>0</v>
      </c>
      <c r="E57" s="59" t="str">
        <f>VLOOKUP(B57,concorrenti!A$2:G$295,2,0)</f>
        <v>VCC COMO</v>
      </c>
      <c r="F57" s="139">
        <f>IFERROR(VLOOKUP(B57,'Nora Sciplino'!A$12:P$86,16,0),0)</f>
        <v>15.338400000000002</v>
      </c>
      <c r="G57" s="140">
        <f>IFERROR(VLOOKUP(B57,Castellotti!A:P,16,0),0)</f>
        <v>0</v>
      </c>
      <c r="H57" s="140">
        <f>IFERROR(VLOOKUP(B57,Solidarietà!A:P,16,0),0)</f>
        <v>0</v>
      </c>
      <c r="I57" s="140">
        <f>IFERROR(VLOOKUP(B57,'Erba Ghisallo'!A:P,16,0),0)</f>
        <v>0</v>
      </c>
      <c r="J57" s="139">
        <f>IFERROR(VLOOKUP(B57,Maserati!A$13:P$47,16,0),0)</f>
        <v>0</v>
      </c>
      <c r="K57" s="140">
        <v>0</v>
      </c>
      <c r="L57" s="139">
        <f>IFERROR(VLOOKUP(B57,'200 Miglia CR'!A:P,16,0),0)</f>
        <v>0</v>
      </c>
      <c r="M57" s="139">
        <f>IFERROR(VLOOKUP(B57,Ambrosiano!A:Q,16,0),0)</f>
        <v>0</v>
      </c>
      <c r="N57" s="139">
        <f>IFERROR(VLOOKUP(B57,#REF!,16,0),0)</f>
        <v>0</v>
      </c>
      <c r="O57"/>
      <c r="P57" s="141">
        <f t="shared" si="7"/>
        <v>15.338400000000002</v>
      </c>
      <c r="Q57"/>
      <c r="R57" s="45">
        <f t="shared" si="5"/>
        <v>1</v>
      </c>
      <c r="S57" s="142">
        <f>VLOOKUP(R57,Regolamento!J$6:L$14,3,0)</f>
        <v>1</v>
      </c>
      <c r="T57"/>
      <c r="U57" s="141">
        <f t="shared" si="6"/>
        <v>15.338400000000002</v>
      </c>
      <c r="W57" s="62"/>
      <c r="X57" s="81"/>
    </row>
    <row r="58" spans="1:31" s="8" customFormat="1" x14ac:dyDescent="0.25">
      <c r="A58">
        <v>53</v>
      </c>
      <c r="B58" s="8" t="s">
        <v>344</v>
      </c>
      <c r="C58" s="12" t="str">
        <f>IFERROR(VLOOKUP(B58,concorrenti!A:C,3,0)," ")</f>
        <v>C</v>
      </c>
      <c r="D58" s="12">
        <f>VLOOKUP(B58,concorrenti!A:E,5,0)</f>
        <v>0</v>
      </c>
      <c r="E58" s="59" t="str">
        <f>VLOOKUP(B58,concorrenti!A$2:G$295,2,0)</f>
        <v>PROGETTO MITE</v>
      </c>
      <c r="F58" s="139">
        <f>IFERROR(VLOOKUP(B58,'Nora Sciplino'!A$12:P$86,16,0),0)</f>
        <v>10.225600000000002</v>
      </c>
      <c r="G58" s="140">
        <f>IFERROR(VLOOKUP(B58,Castellotti!A:P,16,0),0)</f>
        <v>2.6560000000000006</v>
      </c>
      <c r="H58" s="140">
        <f>IFERROR(VLOOKUP(B58,Solidarietà!A:P,16,0),0)</f>
        <v>0</v>
      </c>
      <c r="I58" s="140">
        <f>IFERROR(VLOOKUP(B58,'Erba Ghisallo'!A:P,16,0),0)</f>
        <v>0</v>
      </c>
      <c r="J58" s="139">
        <f>IFERROR(VLOOKUP(B58,Maserati!A$13:P$47,16,0),0)</f>
        <v>0</v>
      </c>
      <c r="K58" s="140">
        <v>0</v>
      </c>
      <c r="L58" s="139">
        <f>IFERROR(VLOOKUP(B58,'200 Miglia CR'!A:P,16,0),0)</f>
        <v>0</v>
      </c>
      <c r="M58" s="139">
        <f>IFERROR(VLOOKUP(B58,Ambrosiano!A:Q,16,0),0)</f>
        <v>0</v>
      </c>
      <c r="N58" s="139">
        <f>IFERROR(VLOOKUP(B58,#REF!,16,0),0)</f>
        <v>0</v>
      </c>
      <c r="O58" s="144"/>
      <c r="P58" s="141">
        <f t="shared" si="7"/>
        <v>12.881600000000002</v>
      </c>
      <c r="R58" s="145">
        <f t="shared" si="5"/>
        <v>2</v>
      </c>
      <c r="S58" s="146">
        <f>VLOOKUP(R58,Regolamento!J$6:L$14,3,0)</f>
        <v>1.05</v>
      </c>
      <c r="U58" s="147">
        <f t="shared" si="6"/>
        <v>13.525680000000003</v>
      </c>
      <c r="W58" s="62"/>
      <c r="X58" s="81"/>
    </row>
    <row r="59" spans="1:31" s="8" customFormat="1" x14ac:dyDescent="0.25">
      <c r="A59">
        <v>54</v>
      </c>
      <c r="B59" s="8" t="s">
        <v>163</v>
      </c>
      <c r="C59" s="12" t="str">
        <f>IFERROR(VLOOKUP(B59,concorrenti!A:C,3,0)," ")</f>
        <v>C</v>
      </c>
      <c r="D59" s="12">
        <f>VLOOKUP(B59,concorrenti!A:E,5,0)</f>
        <v>0</v>
      </c>
      <c r="E59" s="59" t="str">
        <f>VLOOKUP(B59,concorrenti!A$2:G$295,2,0)</f>
        <v>VCC COMO</v>
      </c>
      <c r="F59" s="173">
        <f>IFERROR(VLOOKUP(B59,'Nora Sciplino'!A$12:P$86,16,0),0)</f>
        <v>12.782000000000002</v>
      </c>
      <c r="G59" s="140">
        <f>IFERROR(VLOOKUP(B59,Castellotti!A:P,16,0),0)</f>
        <v>0</v>
      </c>
      <c r="H59" s="140">
        <f>IFERROR(VLOOKUP(B59,Solidarietà!A:P,16,0),0)</f>
        <v>0</v>
      </c>
      <c r="I59" s="140">
        <f>IFERROR(VLOOKUP(B59,'Erba Ghisallo'!A:P,16,0),0)</f>
        <v>0</v>
      </c>
      <c r="J59" s="139">
        <f>IFERROR(VLOOKUP(B59,Maserati!A$13:P$47,16,0),0)</f>
        <v>0</v>
      </c>
      <c r="K59" s="140">
        <v>0</v>
      </c>
      <c r="L59" s="139">
        <f>IFERROR(VLOOKUP(B59,'200 Miglia CR'!A:P,16,0),0)</f>
        <v>0</v>
      </c>
      <c r="M59" s="139">
        <f>IFERROR(VLOOKUP(B59,Ambrosiano!A:Q,16,0),0)</f>
        <v>0</v>
      </c>
      <c r="N59" s="139">
        <f>IFERROR(VLOOKUP(B59,#REF!,16,0),0)</f>
        <v>0</v>
      </c>
      <c r="P59" s="141">
        <f t="shared" si="7"/>
        <v>12.782000000000002</v>
      </c>
      <c r="R59" s="145">
        <f t="shared" si="5"/>
        <v>1</v>
      </c>
      <c r="S59" s="146">
        <f>VLOOKUP(R59,Regolamento!J$6:L$14,3,0)</f>
        <v>1</v>
      </c>
      <c r="U59" s="147">
        <f t="shared" si="6"/>
        <v>12.782000000000002</v>
      </c>
      <c r="W59" s="62"/>
      <c r="X59" s="81"/>
    </row>
    <row r="60" spans="1:31" s="8" customFormat="1" x14ac:dyDescent="0.25">
      <c r="A60">
        <v>55</v>
      </c>
      <c r="B60" s="71" t="s">
        <v>189</v>
      </c>
      <c r="C60" s="12" t="str">
        <f>IFERROR(VLOOKUP(B60,concorrenti!A:C,3,0)," ")</f>
        <v>C</v>
      </c>
      <c r="D60" s="12">
        <f>VLOOKUP(B60,concorrenti!A:E,5,0)</f>
        <v>0</v>
      </c>
      <c r="E60" s="59" t="str">
        <f>VLOOKUP(B60,concorrenti!A$2:G$295,2,0)</f>
        <v>OROBICO</v>
      </c>
      <c r="F60" s="139">
        <f>IFERROR(VLOOKUP(B60,'Nora Sciplino'!A$12:P$86,16,0),0)</f>
        <v>9.9999999999999995E-7</v>
      </c>
      <c r="G60" s="140">
        <f>IFERROR(VLOOKUP(B60,Castellotti!A:P,16,0),0)</f>
        <v>10.624000000000002</v>
      </c>
      <c r="H60" s="140">
        <f>IFERROR(VLOOKUP(B60,Solidarietà!A:P,16,0),0)</f>
        <v>0</v>
      </c>
      <c r="I60" s="140">
        <f>IFERROR(VLOOKUP(B60,'Erba Ghisallo'!A:P,16,0),0)</f>
        <v>0</v>
      </c>
      <c r="J60" s="139">
        <f>IFERROR(VLOOKUP(B60,Maserati!A$13:P$47,16,0),0)</f>
        <v>0</v>
      </c>
      <c r="K60" s="140">
        <v>0</v>
      </c>
      <c r="L60" s="139">
        <f>IFERROR(VLOOKUP(B60,'200 Miglia CR'!A:P,16,0),0)</f>
        <v>0</v>
      </c>
      <c r="M60" s="139">
        <f>IFERROR(VLOOKUP(B60,Ambrosiano!A:Q,16,0),0)</f>
        <v>0</v>
      </c>
      <c r="N60" s="139">
        <f>IFERROR(VLOOKUP(B60,#REF!,16,0),0)</f>
        <v>0</v>
      </c>
      <c r="O60" s="144"/>
      <c r="P60" s="141">
        <f t="shared" si="7"/>
        <v>10.624001000000002</v>
      </c>
      <c r="R60" s="145">
        <f t="shared" si="5"/>
        <v>2</v>
      </c>
      <c r="S60" s="146">
        <f>VLOOKUP(R60,Regolamento!J$6:L$14,3,0)</f>
        <v>1.05</v>
      </c>
      <c r="U60" s="147">
        <f t="shared" si="6"/>
        <v>11.155201050000002</v>
      </c>
      <c r="W60" s="62"/>
      <c r="X60" s="81"/>
    </row>
    <row r="61" spans="1:31" s="8" customFormat="1" x14ac:dyDescent="0.25">
      <c r="A61">
        <v>56</v>
      </c>
      <c r="B61" s="8" t="s">
        <v>71</v>
      </c>
      <c r="C61" s="12" t="str">
        <f>IFERROR(VLOOKUP(B61,concorrenti!A:C,3,0)," ")</f>
        <v>A</v>
      </c>
      <c r="D61" s="12">
        <f>VLOOKUP(B61,concorrenti!A:E,5,0)</f>
        <v>0</v>
      </c>
      <c r="E61" s="59" t="str">
        <f>VLOOKUP(B61,concorrenti!A$2:G$295,2,0)</f>
        <v>CASTELLOTTI</v>
      </c>
      <c r="F61" s="139">
        <f>IFERROR(VLOOKUP(B61,'Nora Sciplino'!A$12:P$86,16,0),0)</f>
        <v>0</v>
      </c>
      <c r="G61" s="140">
        <f>IFERROR(VLOOKUP(B61,Castellotti!A:P,16,0),0)</f>
        <v>7.9680000000000017</v>
      </c>
      <c r="H61" s="140">
        <f>IFERROR(VLOOKUP(B61,Solidarietà!A:P,16,0),0)</f>
        <v>0</v>
      </c>
      <c r="I61" s="140">
        <f>IFERROR(VLOOKUP(B61,'Erba Ghisallo'!A:P,16,0),0)</f>
        <v>0</v>
      </c>
      <c r="J61" s="139">
        <f>IFERROR(VLOOKUP(B61,Maserati!A$13:P$47,16,0),0)</f>
        <v>0</v>
      </c>
      <c r="K61" s="140">
        <v>0</v>
      </c>
      <c r="L61" s="139">
        <f>IFERROR(VLOOKUP(B61,'200 Miglia CR'!A:P,16,0),0)</f>
        <v>0</v>
      </c>
      <c r="M61" s="139">
        <f>IFERROR(VLOOKUP(B61,Ambrosiano!A:Q,16,0),0)</f>
        <v>0</v>
      </c>
      <c r="N61" s="139">
        <f>IFERROR(VLOOKUP(B61,#REF!,16,0),0)</f>
        <v>0</v>
      </c>
      <c r="O61" s="82"/>
      <c r="P61" s="141">
        <f t="shared" si="7"/>
        <v>7.9680000000000017</v>
      </c>
      <c r="Q61"/>
      <c r="R61" s="45">
        <f t="shared" si="5"/>
        <v>1</v>
      </c>
      <c r="S61" s="142">
        <f>VLOOKUP(R61,Regolamento!J$6:L$14,3,0)</f>
        <v>1</v>
      </c>
      <c r="T61"/>
      <c r="U61" s="141">
        <f t="shared" si="6"/>
        <v>7.9680000000000017</v>
      </c>
      <c r="W61" s="62"/>
      <c r="X61" s="81"/>
    </row>
    <row r="62" spans="1:31" s="8" customFormat="1" x14ac:dyDescent="0.25">
      <c r="A62">
        <v>57</v>
      </c>
      <c r="B62" s="8" t="s">
        <v>30</v>
      </c>
      <c r="C62" s="12" t="str">
        <f>IFERROR(VLOOKUP(B62,concorrenti!A:C,3,0)," ")</f>
        <v>B</v>
      </c>
      <c r="D62" s="12">
        <f>VLOOKUP(B62,concorrenti!A:E,5,0)</f>
        <v>0</v>
      </c>
      <c r="E62" s="59" t="str">
        <f>VLOOKUP(B62,concorrenti!A$2:G$295,2,0)</f>
        <v>OROBICO</v>
      </c>
      <c r="F62" s="139">
        <f>IFERROR(VLOOKUP(B62,'Nora Sciplino'!A$12:P$86,16,0),0)</f>
        <v>7.6692000000000009</v>
      </c>
      <c r="G62" s="140">
        <f>IFERROR(VLOOKUP(B62,Castellotti!A:P,16,0),0)</f>
        <v>0</v>
      </c>
      <c r="H62" s="140">
        <f>IFERROR(VLOOKUP(B62,Solidarietà!A:P,16,0),0)</f>
        <v>0</v>
      </c>
      <c r="I62" s="140">
        <f>IFERROR(VLOOKUP(B62,'Erba Ghisallo'!A:P,16,0),0)</f>
        <v>0</v>
      </c>
      <c r="J62" s="139">
        <f>IFERROR(VLOOKUP(B62,Maserati!A$13:P$47,16,0),0)</f>
        <v>0</v>
      </c>
      <c r="K62" s="140">
        <v>0</v>
      </c>
      <c r="L62" s="139">
        <f>IFERROR(VLOOKUP(B62,'200 Miglia CR'!A:P,16,0),0)</f>
        <v>0</v>
      </c>
      <c r="M62" s="139">
        <f>IFERROR(VLOOKUP(B62,Ambrosiano!A:Q,16,0),0)</f>
        <v>0</v>
      </c>
      <c r="N62" s="139">
        <f>IFERROR(VLOOKUP(B62,#REF!,16,0),0)</f>
        <v>0</v>
      </c>
      <c r="O62"/>
      <c r="P62" s="141">
        <f t="shared" si="7"/>
        <v>7.6692000000000009</v>
      </c>
      <c r="Q62"/>
      <c r="R62" s="45">
        <f t="shared" si="5"/>
        <v>1</v>
      </c>
      <c r="S62" s="142">
        <f>VLOOKUP(R62,Regolamento!J$6:L$14,3,0)</f>
        <v>1</v>
      </c>
      <c r="T62"/>
      <c r="U62" s="147">
        <f t="shared" si="6"/>
        <v>7.6692000000000009</v>
      </c>
    </row>
    <row r="63" spans="1:31" s="8" customFormat="1" x14ac:dyDescent="0.25">
      <c r="A63">
        <v>58</v>
      </c>
      <c r="B63" t="s">
        <v>156</v>
      </c>
      <c r="C63" s="12" t="str">
        <f>IFERROR(VLOOKUP(B63,concorrenti!A:C,3,0)," ")</f>
        <v>B</v>
      </c>
      <c r="D63" s="12">
        <f>VLOOKUP(B63,concorrenti!A:E,5,0)</f>
        <v>0</v>
      </c>
      <c r="E63" s="59" t="str">
        <f>VLOOKUP(B63,concorrenti!A$2:G$295,2,0)</f>
        <v>CMAE</v>
      </c>
      <c r="F63" s="139">
        <f>IFERROR(VLOOKUP(B63,'Nora Sciplino'!A$12:P$86,16,0),0)</f>
        <v>1.2782000000000002</v>
      </c>
      <c r="G63" s="140">
        <f>IFERROR(VLOOKUP(B63,Castellotti!A:P,16,0),0)</f>
        <v>5.3120000000000012</v>
      </c>
      <c r="H63" s="140">
        <f>IFERROR(VLOOKUP(B63,Solidarietà!A:P,16,0),0)</f>
        <v>0</v>
      </c>
      <c r="I63" s="140">
        <f>IFERROR(VLOOKUP(B63,'Erba Ghisallo'!A:P,16,0),0)</f>
        <v>0</v>
      </c>
      <c r="J63" s="139">
        <f>IFERROR(VLOOKUP(B63,Maserati!A$13:P$47,16,0),0)</f>
        <v>0</v>
      </c>
      <c r="K63" s="140">
        <v>0</v>
      </c>
      <c r="L63" s="139">
        <f>IFERROR(VLOOKUP(B63,'200 Miglia CR'!A:P,16,0),0)</f>
        <v>0</v>
      </c>
      <c r="M63" s="139">
        <f>IFERROR(VLOOKUP(B63,Ambrosiano!A:Q,16,0),0)</f>
        <v>0</v>
      </c>
      <c r="N63" s="139">
        <f>IFERROR(VLOOKUP(B63,#REF!,16,0),0)</f>
        <v>0</v>
      </c>
      <c r="O63" s="144"/>
      <c r="P63" s="141">
        <f t="shared" si="7"/>
        <v>6.5902000000000012</v>
      </c>
      <c r="R63" s="145">
        <f t="shared" si="5"/>
        <v>2</v>
      </c>
      <c r="S63" s="146">
        <f>VLOOKUP(R63,Regolamento!J$6:L$14,3,0)</f>
        <v>1.05</v>
      </c>
      <c r="U63" s="147">
        <f t="shared" si="6"/>
        <v>6.9197100000000011</v>
      </c>
      <c r="W63" s="62"/>
      <c r="X63" s="81"/>
    </row>
    <row r="64" spans="1:31" s="8" customFormat="1" x14ac:dyDescent="0.25">
      <c r="A64">
        <v>59</v>
      </c>
      <c r="B64" t="s">
        <v>475</v>
      </c>
      <c r="C64" s="12" t="str">
        <f>IFERROR(VLOOKUP(B64,concorrenti!A:C,3,0)," ")</f>
        <v>C</v>
      </c>
      <c r="D64" s="12">
        <f>VLOOKUP(B64,concorrenti!A:E,5,0)</f>
        <v>0</v>
      </c>
      <c r="E64" s="59" t="str">
        <f>VLOOKUP(B64,concorrenti!A$2:G$295,2,0)</f>
        <v>CASTELLOTTI</v>
      </c>
      <c r="F64" s="139">
        <f>IFERROR(VLOOKUP(B64,'Nora Sciplino'!A$12:P$86,16,0),0)</f>
        <v>5.1128000000000009</v>
      </c>
      <c r="G64" s="140">
        <f>IFERROR(VLOOKUP(B64,Castellotti!A:P,16,0),0)</f>
        <v>0</v>
      </c>
      <c r="H64" s="140">
        <f>IFERROR(VLOOKUP(B64,Solidarietà!A:P,16,0),0)</f>
        <v>0</v>
      </c>
      <c r="I64" s="140">
        <f>IFERROR(VLOOKUP(B64,'Erba Ghisallo'!A:P,16,0),0)</f>
        <v>0</v>
      </c>
      <c r="J64" s="139">
        <f>IFERROR(VLOOKUP(B64,Maserati!A$13:P$47,16,0),0)</f>
        <v>0</v>
      </c>
      <c r="K64" s="140">
        <v>0</v>
      </c>
      <c r="L64" s="139">
        <f>IFERROR(VLOOKUP(B64,'200 Miglia CR'!A:P,16,0),0)</f>
        <v>0</v>
      </c>
      <c r="M64" s="139">
        <f>IFERROR(VLOOKUP(B64,Ambrosiano!A:Q,16,0),0)</f>
        <v>0</v>
      </c>
      <c r="N64" s="139">
        <f>IFERROR(VLOOKUP(B64,#REF!,16,0),0)</f>
        <v>0</v>
      </c>
      <c r="O64" s="144"/>
      <c r="P64" s="141">
        <f t="shared" si="7"/>
        <v>5.1128000000000009</v>
      </c>
      <c r="R64" s="145">
        <f t="shared" si="5"/>
        <v>1</v>
      </c>
      <c r="S64" s="146">
        <f>VLOOKUP(R64,Regolamento!J$6:L$14,3,0)</f>
        <v>1</v>
      </c>
      <c r="U64" s="147">
        <f t="shared" si="6"/>
        <v>5.1128000000000009</v>
      </c>
      <c r="W64" s="62"/>
      <c r="X64" s="81"/>
    </row>
    <row r="65" spans="1:24" s="8" customFormat="1" x14ac:dyDescent="0.25">
      <c r="A65">
        <v>60</v>
      </c>
      <c r="B65" t="s">
        <v>484</v>
      </c>
      <c r="C65" s="12" t="str">
        <f>IFERROR(VLOOKUP(B65,concorrenti!A:C,3,0)," ")</f>
        <v>C</v>
      </c>
      <c r="D65" s="12">
        <f>VLOOKUP(B65,concorrenti!A:E,5,0)</f>
        <v>0</v>
      </c>
      <c r="E65" s="59" t="str">
        <f>VLOOKUP(B65,concorrenti!A$2:G$295,2,0)</f>
        <v>CMAE</v>
      </c>
      <c r="F65" s="172">
        <f>IFERROR(VLOOKUP(B65,'Nora Sciplino'!A$12:P$86,16,0),0)</f>
        <v>2.5564000000000004</v>
      </c>
      <c r="G65" s="140">
        <f>IFERROR(VLOOKUP(B65,Castellotti!A:P,16,0),0)</f>
        <v>0</v>
      </c>
      <c r="H65" s="140">
        <f>IFERROR(VLOOKUP(B65,Solidarietà!A:P,16,0),0)</f>
        <v>0</v>
      </c>
      <c r="I65" s="140">
        <f>IFERROR(VLOOKUP(B65,'Erba Ghisallo'!A:P,16,0),0)</f>
        <v>0</v>
      </c>
      <c r="J65" s="139">
        <f>IFERROR(VLOOKUP(B65,Maserati!A$13:P$47,16,0),0)</f>
        <v>0</v>
      </c>
      <c r="K65" s="140">
        <v>0</v>
      </c>
      <c r="L65" s="139">
        <f>IFERROR(VLOOKUP(B65,'200 Miglia CR'!A:P,16,0),0)</f>
        <v>0</v>
      </c>
      <c r="M65" s="139">
        <f>IFERROR(VLOOKUP(B65,Ambrosiano!A:Q,16,0),0)</f>
        <v>0</v>
      </c>
      <c r="N65" s="139">
        <f>IFERROR(VLOOKUP(B65,#REF!,16,0),0)</f>
        <v>0</v>
      </c>
      <c r="O65" s="144"/>
      <c r="P65" s="141">
        <f t="shared" si="7"/>
        <v>2.5564000000000004</v>
      </c>
      <c r="R65" s="145">
        <f t="shared" si="5"/>
        <v>1</v>
      </c>
      <c r="S65" s="146">
        <f>VLOOKUP(R65,Regolamento!J$6:L$14,3,0)</f>
        <v>1</v>
      </c>
      <c r="U65" s="147">
        <f t="shared" si="6"/>
        <v>2.5564000000000004</v>
      </c>
      <c r="W65" s="62"/>
      <c r="X65" s="81"/>
    </row>
    <row r="66" spans="1:24" s="8" customFormat="1" x14ac:dyDescent="0.25">
      <c r="A66">
        <v>61</v>
      </c>
      <c r="B66" s="8" t="s">
        <v>82</v>
      </c>
      <c r="C66" s="12" t="str">
        <f>IFERROR(VLOOKUP(B66,concorrenti!A:C,3,0)," ")</f>
        <v>C</v>
      </c>
      <c r="D66" s="12">
        <f>VLOOKUP(B66,concorrenti!A:E,5,0)</f>
        <v>0</v>
      </c>
      <c r="E66" s="59" t="str">
        <f>VLOOKUP(B66,concorrenti!A$2:G$295,2,0)</f>
        <v>CASTELLOTTI</v>
      </c>
      <c r="F66" s="139">
        <f>IFERROR(VLOOKUP(B66,'Nora Sciplino'!A$12:P$86,16,0),0)</f>
        <v>0</v>
      </c>
      <c r="G66" s="140">
        <f>IFERROR(VLOOKUP(B66,Castellotti!A:P,16,0),0)</f>
        <v>1.3280000000000003</v>
      </c>
      <c r="H66" s="140">
        <f>IFERROR(VLOOKUP(B66,Solidarietà!A:P,16,0),0)</f>
        <v>0</v>
      </c>
      <c r="I66" s="140">
        <f>IFERROR(VLOOKUP(B66,'Erba Ghisallo'!A:P,16,0),0)</f>
        <v>0</v>
      </c>
      <c r="J66" s="139">
        <f>IFERROR(VLOOKUP(B66,Maserati!A$13:P$47,16,0),0)</f>
        <v>0</v>
      </c>
      <c r="K66" s="140">
        <v>0</v>
      </c>
      <c r="L66" s="139">
        <f>IFERROR(VLOOKUP(B66,'200 Miglia CR'!A:P,16,0),0)</f>
        <v>0</v>
      </c>
      <c r="M66" s="139">
        <f>IFERROR(VLOOKUP(B66,Ambrosiano!A:Q,16,0),0)</f>
        <v>0</v>
      </c>
      <c r="N66" s="139">
        <f>IFERROR(VLOOKUP(B66,#REF!,16,0),0)</f>
        <v>0</v>
      </c>
      <c r="O66" s="82"/>
      <c r="P66" s="141">
        <f t="shared" si="7"/>
        <v>1.3280000000000003</v>
      </c>
      <c r="Q66"/>
      <c r="R66" s="45">
        <f t="shared" si="5"/>
        <v>1</v>
      </c>
      <c r="S66" s="142">
        <f>VLOOKUP(R66,Regolamento!J$6:L$14,3,0)</f>
        <v>1</v>
      </c>
      <c r="T66"/>
      <c r="U66" s="141">
        <f t="shared" si="6"/>
        <v>1.3280000000000003</v>
      </c>
      <c r="W66" s="62"/>
      <c r="X66" s="81"/>
    </row>
    <row r="67" spans="1:24" s="8" customFormat="1" x14ac:dyDescent="0.25">
      <c r="A67">
        <v>62</v>
      </c>
      <c r="B67" s="8" t="s">
        <v>127</v>
      </c>
      <c r="C67" s="12" t="str">
        <f>IFERROR(VLOOKUP(B67,concorrenti!A:C,3,0)," ")</f>
        <v>C</v>
      </c>
      <c r="D67" s="12">
        <f>VLOOKUP(B67,concorrenti!A:E,5,0)</f>
        <v>0</v>
      </c>
      <c r="E67" s="59" t="str">
        <f>VLOOKUP(B67,concorrenti!A$2:G$295,2,0)</f>
        <v>CASTELLOTTI</v>
      </c>
      <c r="F67" s="139">
        <f>IFERROR(VLOOKUP(B67,'Nora Sciplino'!A$12:P$86,16,0),0)</f>
        <v>0</v>
      </c>
      <c r="G67" s="140">
        <f>IFERROR(VLOOKUP(B67,Castellotti!A:P,16,0),0)</f>
        <v>1.3280000000000003</v>
      </c>
      <c r="H67" s="140">
        <f>IFERROR(VLOOKUP(B67,Solidarietà!A:P,16,0),0)</f>
        <v>0</v>
      </c>
      <c r="I67" s="140">
        <f>IFERROR(VLOOKUP(B67,'Erba Ghisallo'!A:P,16,0),0)</f>
        <v>0</v>
      </c>
      <c r="J67" s="139">
        <f>IFERROR(VLOOKUP(B67,Maserati!A$13:P$47,16,0),0)</f>
        <v>0</v>
      </c>
      <c r="K67" s="140">
        <v>0</v>
      </c>
      <c r="L67" s="139">
        <f>IFERROR(VLOOKUP(B67,'200 Miglia CR'!A:P,16,0),0)</f>
        <v>0</v>
      </c>
      <c r="M67" s="139">
        <f>IFERROR(VLOOKUP(B67,Ambrosiano!A:Q,16,0),0)</f>
        <v>0</v>
      </c>
      <c r="N67" s="139">
        <f>IFERROR(VLOOKUP(B67,#REF!,16,0),0)</f>
        <v>0</v>
      </c>
      <c r="O67" s="144"/>
      <c r="P67" s="141">
        <f t="shared" si="7"/>
        <v>1.3280000000000003</v>
      </c>
      <c r="R67" s="145">
        <f t="shared" si="5"/>
        <v>1</v>
      </c>
      <c r="S67" s="142">
        <f>VLOOKUP(R67,Regolamento!J$6:L$14,3,0)</f>
        <v>1</v>
      </c>
      <c r="U67" s="147">
        <f t="shared" si="6"/>
        <v>1.3280000000000003</v>
      </c>
      <c r="W67" s="62"/>
      <c r="X67" s="81"/>
    </row>
    <row r="68" spans="1:24" s="8" customFormat="1" x14ac:dyDescent="0.25">
      <c r="A68">
        <v>63</v>
      </c>
      <c r="B68" s="8" t="s">
        <v>79</v>
      </c>
      <c r="C68" s="12" t="str">
        <f>IFERROR(VLOOKUP(B68,concorrenti!A:C,3,0)," ")</f>
        <v>C</v>
      </c>
      <c r="D68" s="12">
        <f>VLOOKUP(B68,concorrenti!A:E,5,0)</f>
        <v>0</v>
      </c>
      <c r="E68" s="59" t="str">
        <f>VLOOKUP(B68,concorrenti!A$2:G$295,2,0)</f>
        <v>CASTELLOTTI</v>
      </c>
      <c r="F68" s="139">
        <f>IFERROR(VLOOKUP(B68,'Nora Sciplino'!A$12:P$86,16,0),0)</f>
        <v>0</v>
      </c>
      <c r="G68" s="140">
        <f>IFERROR(VLOOKUP(B68,Castellotti!A:P,16,0),0)</f>
        <v>1.3280000000000003</v>
      </c>
      <c r="H68" s="140">
        <f>IFERROR(VLOOKUP(B68,Solidarietà!A:P,16,0),0)</f>
        <v>0</v>
      </c>
      <c r="I68" s="140">
        <f>IFERROR(VLOOKUP(B68,'Erba Ghisallo'!A:P,16,0),0)</f>
        <v>0</v>
      </c>
      <c r="J68" s="139">
        <f>IFERROR(VLOOKUP(B68,Maserati!A$13:P$47,16,0),0)</f>
        <v>0</v>
      </c>
      <c r="K68" s="140">
        <v>0</v>
      </c>
      <c r="L68" s="139">
        <f>IFERROR(VLOOKUP(B68,'200 Miglia CR'!A:P,16,0),0)</f>
        <v>0</v>
      </c>
      <c r="M68" s="139">
        <f>IFERROR(VLOOKUP(B68,Ambrosiano!A:Q,16,0),0)</f>
        <v>0</v>
      </c>
      <c r="N68" s="139">
        <f>IFERROR(VLOOKUP(B68,#REF!,16,0),0)</f>
        <v>0</v>
      </c>
      <c r="O68" s="144"/>
      <c r="P68" s="141">
        <f t="shared" si="7"/>
        <v>1.3280000000000003</v>
      </c>
      <c r="R68" s="145">
        <f t="shared" si="5"/>
        <v>1</v>
      </c>
      <c r="S68" s="142">
        <f>VLOOKUP(R68,Regolamento!J$6:L$14,3,0)</f>
        <v>1</v>
      </c>
      <c r="U68" s="147">
        <f t="shared" si="6"/>
        <v>1.3280000000000003</v>
      </c>
      <c r="W68" s="62"/>
      <c r="X68" s="81"/>
    </row>
    <row r="69" spans="1:24" s="8" customFormat="1" x14ac:dyDescent="0.25">
      <c r="A69">
        <v>64</v>
      </c>
      <c r="B69" s="8" t="s">
        <v>306</v>
      </c>
      <c r="C69" s="12" t="str">
        <f>IFERROR(VLOOKUP(B69,concorrenti!A:C,3,0)," ")</f>
        <v>C</v>
      </c>
      <c r="D69" s="12">
        <f>VLOOKUP(B69,concorrenti!A:E,5,0)</f>
        <v>0</v>
      </c>
      <c r="E69" s="59" t="str">
        <f>VLOOKUP(B69,concorrenti!A$2:G$295,2,0)</f>
        <v xml:space="preserve"> CAVEC</v>
      </c>
      <c r="F69" s="139">
        <f>IFERROR(VLOOKUP(B69,'Nora Sciplino'!A$12:P$86,16,0),0)</f>
        <v>0</v>
      </c>
      <c r="G69" s="140">
        <f>IFERROR(VLOOKUP(B69,Castellotti!A:P,16,0),0)</f>
        <v>1.3280000000000003</v>
      </c>
      <c r="H69" s="140">
        <f>IFERROR(VLOOKUP(B69,Solidarietà!A:P,16,0),0)</f>
        <v>0</v>
      </c>
      <c r="I69" s="140">
        <f>IFERROR(VLOOKUP(B69,'Erba Ghisallo'!A:P,16,0),0)</f>
        <v>0</v>
      </c>
      <c r="J69" s="139">
        <f>IFERROR(VLOOKUP(B69,Maserati!A$13:P$47,16,0),0)</f>
        <v>0</v>
      </c>
      <c r="K69" s="140">
        <v>0</v>
      </c>
      <c r="L69" s="139">
        <f>IFERROR(VLOOKUP(B69,'200 Miglia CR'!A:P,16,0),0)</f>
        <v>0</v>
      </c>
      <c r="M69" s="139">
        <f>IFERROR(VLOOKUP(B69,Ambrosiano!A:Q,16,0),0)</f>
        <v>0</v>
      </c>
      <c r="N69" s="139">
        <f>IFERROR(VLOOKUP(B69,#REF!,16,0),0)</f>
        <v>0</v>
      </c>
      <c r="O69" s="144"/>
      <c r="P69" s="141">
        <f t="shared" si="7"/>
        <v>1.3280000000000003</v>
      </c>
      <c r="R69" s="45">
        <f t="shared" si="5"/>
        <v>1</v>
      </c>
      <c r="S69" s="142">
        <f>VLOOKUP(R69,Regolamento!J$6:L$14,3,0)</f>
        <v>1</v>
      </c>
      <c r="U69" s="147">
        <f t="shared" si="6"/>
        <v>1.3280000000000003</v>
      </c>
      <c r="W69" s="62"/>
      <c r="X69" s="81"/>
    </row>
    <row r="70" spans="1:24" s="8" customFormat="1" x14ac:dyDescent="0.25">
      <c r="A70">
        <v>65</v>
      </c>
      <c r="B70" s="8" t="s">
        <v>300</v>
      </c>
      <c r="C70" s="12" t="str">
        <f>IFERROR(VLOOKUP(B70,concorrenti!A:C,3,0)," ")</f>
        <v>C</v>
      </c>
      <c r="D70" s="12">
        <f>VLOOKUP(B70,concorrenti!A:E,5,0)</f>
        <v>0</v>
      </c>
      <c r="E70" s="59" t="str">
        <f>VLOOKUP(B70,concorrenti!A$2:G$295,2,0)</f>
        <v>CASTELLOTTI</v>
      </c>
      <c r="F70" s="139">
        <f>IFERROR(VLOOKUP(B70,'Nora Sciplino'!A$12:P$86,16,0),0)</f>
        <v>0</v>
      </c>
      <c r="G70" s="140">
        <f>IFERROR(VLOOKUP(B70,Castellotti!A:P,16,0),0)</f>
        <v>1.3280000000000003</v>
      </c>
      <c r="H70" s="140">
        <f>IFERROR(VLOOKUP(B70,Solidarietà!A:P,16,0),0)</f>
        <v>0</v>
      </c>
      <c r="I70" s="140">
        <f>IFERROR(VLOOKUP(B70,'Erba Ghisallo'!A:P,16,0),0)</f>
        <v>0</v>
      </c>
      <c r="J70" s="139">
        <f>IFERROR(VLOOKUP(B70,Maserati!A$13:P$47,16,0),0)</f>
        <v>0</v>
      </c>
      <c r="K70" s="140">
        <v>0</v>
      </c>
      <c r="L70" s="139">
        <f>IFERROR(VLOOKUP(B70,'200 Miglia CR'!A:P,16,0),0)</f>
        <v>0</v>
      </c>
      <c r="M70" s="139">
        <f>IFERROR(VLOOKUP(B70,Ambrosiano!A:Q,16,0),0)</f>
        <v>0</v>
      </c>
      <c r="N70" s="139">
        <f>IFERROR(VLOOKUP(B70,#REF!,16,0),0)</f>
        <v>0</v>
      </c>
      <c r="O70" s="144"/>
      <c r="P70" s="141">
        <f t="shared" si="7"/>
        <v>1.3280000000000003</v>
      </c>
      <c r="R70" s="145">
        <f t="shared" ref="R70:R85" si="8">COUNTIF(F70:N70,"&lt;&gt;0")</f>
        <v>1</v>
      </c>
      <c r="S70" s="142">
        <f>VLOOKUP(R70,Regolamento!J$6:L$14,3,0)</f>
        <v>1</v>
      </c>
      <c r="U70" s="147">
        <f t="shared" ref="U70:U85" si="9">IFERROR(+S70*P70,0)</f>
        <v>1.3280000000000003</v>
      </c>
      <c r="W70" s="62"/>
      <c r="X70" s="81"/>
    </row>
    <row r="71" spans="1:24" s="8" customFormat="1" x14ac:dyDescent="0.25">
      <c r="A71">
        <v>66</v>
      </c>
      <c r="B71" t="s">
        <v>580</v>
      </c>
      <c r="C71" s="12" t="str">
        <f>IFERROR(VLOOKUP(B71,concorrenti!A:C,3,0)," ")</f>
        <v>C</v>
      </c>
      <c r="D71" s="12">
        <f>VLOOKUP(B71,concorrenti!A:E,5,0)</f>
        <v>0</v>
      </c>
      <c r="E71" s="59" t="str">
        <f>VLOOKUP(B71,concorrenti!A$2:G$295,2,0)</f>
        <v>CAVEC</v>
      </c>
      <c r="F71" s="139">
        <f>IFERROR(VLOOKUP(B71,'Nora Sciplino'!A$12:P$86,16,0),0)</f>
        <v>0</v>
      </c>
      <c r="G71" s="140">
        <f>IFERROR(VLOOKUP(B71,Castellotti!A:P,16,0),0)</f>
        <v>1.3280000000000003</v>
      </c>
      <c r="H71" s="140">
        <f>IFERROR(VLOOKUP(B71,Solidarietà!A:P,16,0),0)</f>
        <v>0</v>
      </c>
      <c r="I71" s="140">
        <f>IFERROR(VLOOKUP(B71,'Erba Ghisallo'!A:P,16,0),0)</f>
        <v>0</v>
      </c>
      <c r="J71" s="139">
        <f>IFERROR(VLOOKUP(B71,Maserati!A$13:P$47,16,0),0)</f>
        <v>0</v>
      </c>
      <c r="K71" s="140">
        <v>0</v>
      </c>
      <c r="L71" s="139">
        <f>IFERROR(VLOOKUP(B71,'200 Miglia CR'!A:P,16,0),0)</f>
        <v>0</v>
      </c>
      <c r="M71" s="139">
        <f>IFERROR(VLOOKUP(B71,Ambrosiano!A:Q,16,0),0)</f>
        <v>0</v>
      </c>
      <c r="N71" s="139">
        <f>IFERROR(VLOOKUP(B71,#REF!,16,0),0)</f>
        <v>0</v>
      </c>
      <c r="O71" s="144"/>
      <c r="P71" s="141">
        <f t="shared" ref="P71:P85" si="10">+F71+H71+I71+G71+N71+L71+M71+J71+K71</f>
        <v>1.3280000000000003</v>
      </c>
      <c r="R71" s="145">
        <f t="shared" si="8"/>
        <v>1</v>
      </c>
      <c r="S71" s="142">
        <f>VLOOKUP(R71,Regolamento!J$6:L$14,3,0)</f>
        <v>1</v>
      </c>
      <c r="U71" s="147">
        <f t="shared" si="9"/>
        <v>1.3280000000000003</v>
      </c>
      <c r="W71" s="62"/>
      <c r="X71" s="81"/>
    </row>
    <row r="72" spans="1:24" s="8" customFormat="1" x14ac:dyDescent="0.25">
      <c r="A72">
        <v>67</v>
      </c>
      <c r="B72" s="8" t="s">
        <v>127</v>
      </c>
      <c r="C72" s="12" t="str">
        <f>IFERROR(VLOOKUP(B72,concorrenti!A:C,3,0)," ")</f>
        <v>C</v>
      </c>
      <c r="D72" s="12">
        <f>VLOOKUP(B72,concorrenti!A:E,5,0)</f>
        <v>0</v>
      </c>
      <c r="E72" s="59" t="str">
        <f>VLOOKUP(B72,concorrenti!A$2:G$295,2,0)</f>
        <v>CASTELLOTTI</v>
      </c>
      <c r="F72" s="139">
        <f>IFERROR(VLOOKUP(B72,'Nora Sciplino'!A$12:P$86,16,0),0)</f>
        <v>0</v>
      </c>
      <c r="G72" s="140">
        <f>IFERROR(VLOOKUP(B72,Castellotti!A:P,16,0),0)</f>
        <v>1.3280000000000003</v>
      </c>
      <c r="H72" s="140">
        <f>IFERROR(VLOOKUP(B72,Solidarietà!A:P,16,0),0)</f>
        <v>0</v>
      </c>
      <c r="I72" s="140">
        <f>IFERROR(VLOOKUP(B72,'Erba Ghisallo'!A:P,16,0),0)</f>
        <v>0</v>
      </c>
      <c r="J72" s="139">
        <f>IFERROR(VLOOKUP(B72,Maserati!A$13:P$47,16,0),0)</f>
        <v>0</v>
      </c>
      <c r="K72" s="140">
        <v>0</v>
      </c>
      <c r="L72" s="139">
        <f>IFERROR(VLOOKUP(B72,'200 Miglia CR'!A:P,16,0),0)</f>
        <v>0</v>
      </c>
      <c r="M72" s="139">
        <f>IFERROR(VLOOKUP(B72,Ambrosiano!A:Q,16,0),0)</f>
        <v>0</v>
      </c>
      <c r="N72" s="139">
        <f>IFERROR(VLOOKUP(B72,#REF!,16,0),0)</f>
        <v>0</v>
      </c>
      <c r="O72" s="144"/>
      <c r="P72" s="141">
        <f t="shared" si="10"/>
        <v>1.3280000000000003</v>
      </c>
      <c r="R72" s="145">
        <f t="shared" si="8"/>
        <v>1</v>
      </c>
      <c r="S72" s="142">
        <f>VLOOKUP(R72,Regolamento!J$6:L$14,3,0)</f>
        <v>1</v>
      </c>
      <c r="U72" s="147">
        <f t="shared" si="9"/>
        <v>1.3280000000000003</v>
      </c>
      <c r="W72" s="62"/>
      <c r="X72" s="81"/>
    </row>
    <row r="73" spans="1:24" s="8" customFormat="1" x14ac:dyDescent="0.25">
      <c r="A73">
        <v>68</v>
      </c>
      <c r="B73" s="8" t="s">
        <v>580</v>
      </c>
      <c r="C73" s="12" t="str">
        <f>IFERROR(VLOOKUP(B73,concorrenti!A:C,3,0)," ")</f>
        <v>C</v>
      </c>
      <c r="D73" s="12">
        <f>VLOOKUP(B73,concorrenti!A:E,5,0)</f>
        <v>0</v>
      </c>
      <c r="E73" s="59" t="str">
        <f>VLOOKUP(B73,concorrenti!A$2:G$295,2,0)</f>
        <v>CAVEC</v>
      </c>
      <c r="F73" s="139">
        <f>IFERROR(VLOOKUP(B73,'Nora Sciplino'!A$12:P$86,16,0),0)</f>
        <v>0</v>
      </c>
      <c r="G73" s="140">
        <f>IFERROR(VLOOKUP(B73,Castellotti!A:P,16,0),0)</f>
        <v>1.3280000000000003</v>
      </c>
      <c r="H73" s="140">
        <f>IFERROR(VLOOKUP(B73,Solidarietà!A:P,16,0),0)</f>
        <v>0</v>
      </c>
      <c r="I73" s="140">
        <f>IFERROR(VLOOKUP(B73,'Erba Ghisallo'!A:P,16,0),0)</f>
        <v>0</v>
      </c>
      <c r="J73" s="139">
        <f>IFERROR(VLOOKUP(B73,Maserati!A$13:P$47,16,0),0)</f>
        <v>0</v>
      </c>
      <c r="K73" s="140">
        <v>0</v>
      </c>
      <c r="L73" s="139">
        <f>IFERROR(VLOOKUP(B73,'200 Miglia CR'!A:P,16,0),0)</f>
        <v>0</v>
      </c>
      <c r="M73" s="139">
        <f>IFERROR(VLOOKUP(B73,Ambrosiano!A:Q,16,0),0)</f>
        <v>0</v>
      </c>
      <c r="N73" s="139">
        <f>IFERROR(VLOOKUP(B73,#REF!,16,0),0)</f>
        <v>0</v>
      </c>
      <c r="O73" s="82"/>
      <c r="P73" s="141">
        <f t="shared" si="10"/>
        <v>1.3280000000000003</v>
      </c>
      <c r="Q73"/>
      <c r="R73" s="145">
        <f t="shared" si="8"/>
        <v>1</v>
      </c>
      <c r="S73" s="142">
        <f>VLOOKUP(R73,Regolamento!J$6:L$14,3,0)</f>
        <v>1</v>
      </c>
      <c r="U73" s="147">
        <f t="shared" si="9"/>
        <v>1.3280000000000003</v>
      </c>
      <c r="W73" s="62"/>
      <c r="X73" s="81"/>
    </row>
    <row r="74" spans="1:24" s="8" customFormat="1" x14ac:dyDescent="0.25">
      <c r="A74">
        <v>69</v>
      </c>
      <c r="B74" t="s">
        <v>478</v>
      </c>
      <c r="C74" s="12" t="str">
        <f>IFERROR(VLOOKUP(B74,concorrenti!A:C,3,0)," ")</f>
        <v>C</v>
      </c>
      <c r="D74" s="12">
        <f>VLOOKUP(B74,concorrenti!A:E,5,0)</f>
        <v>0</v>
      </c>
      <c r="E74" s="59" t="str">
        <f>VLOOKUP(B74,concorrenti!A$2:G$295,2,0)</f>
        <v>CMAE</v>
      </c>
      <c r="F74" s="139">
        <f>IFERROR(VLOOKUP(B74,'Nora Sciplino'!A$12:P$86,16,0),0)</f>
        <v>1.2782000000000002</v>
      </c>
      <c r="G74" s="140">
        <f>IFERROR(VLOOKUP(B74,Castellotti!A:P,16,0),0)</f>
        <v>0</v>
      </c>
      <c r="H74" s="140">
        <f>IFERROR(VLOOKUP(B74,Solidarietà!A:P,16,0),0)</f>
        <v>0</v>
      </c>
      <c r="I74" s="140">
        <f>IFERROR(VLOOKUP(B74,'Erba Ghisallo'!A:P,16,0),0)</f>
        <v>0</v>
      </c>
      <c r="J74" s="139">
        <f>IFERROR(VLOOKUP(B74,Maserati!A$13:P$47,16,0),0)</f>
        <v>0</v>
      </c>
      <c r="K74" s="140">
        <v>0</v>
      </c>
      <c r="L74" s="139">
        <f>IFERROR(VLOOKUP(B74,'200 Miglia CR'!A:P,16,0),0)</f>
        <v>0</v>
      </c>
      <c r="M74" s="139">
        <f>IFERROR(VLOOKUP(B74,Ambrosiano!A:Q,16,0),0)</f>
        <v>0</v>
      </c>
      <c r="N74" s="139">
        <f>IFERROR(VLOOKUP(B74,#REF!,16,0),0)</f>
        <v>0</v>
      </c>
      <c r="O74" s="144"/>
      <c r="P74" s="141">
        <f t="shared" si="10"/>
        <v>1.2782000000000002</v>
      </c>
      <c r="R74" s="145">
        <f t="shared" si="8"/>
        <v>1</v>
      </c>
      <c r="S74" s="146">
        <f>VLOOKUP(R74,Regolamento!J$6:L$14,3,0)</f>
        <v>1</v>
      </c>
      <c r="U74" s="147">
        <f t="shared" si="9"/>
        <v>1.2782000000000002</v>
      </c>
      <c r="W74" s="62"/>
      <c r="X74" s="81"/>
    </row>
    <row r="75" spans="1:24" s="8" customFormat="1" x14ac:dyDescent="0.25">
      <c r="A75">
        <v>70</v>
      </c>
      <c r="B75" s="8" t="s">
        <v>18</v>
      </c>
      <c r="C75" s="12" t="str">
        <f>IFERROR(VLOOKUP(B75,concorrenti!A:C,3,0)," ")</f>
        <v>C</v>
      </c>
      <c r="D75" s="12">
        <f>VLOOKUP(B75,concorrenti!A:E,5,0)</f>
        <v>0</v>
      </c>
      <c r="E75" s="59" t="str">
        <f>VLOOKUP(B75,concorrenti!A$2:G$295,2,0)</f>
        <v>VAMS</v>
      </c>
      <c r="F75" s="139">
        <f>IFERROR(VLOOKUP(B75,'Nora Sciplino'!A$12:P$86,16,0),0)</f>
        <v>1.2782000000000002</v>
      </c>
      <c r="G75" s="140">
        <f>IFERROR(VLOOKUP(B75,Castellotti!A:P,16,0),0)</f>
        <v>0</v>
      </c>
      <c r="H75" s="140">
        <f>IFERROR(VLOOKUP(B75,Solidarietà!A:P,16,0),0)</f>
        <v>0</v>
      </c>
      <c r="I75" s="140">
        <f>IFERROR(VLOOKUP(B75,'Erba Ghisallo'!A:P,16,0),0)</f>
        <v>0</v>
      </c>
      <c r="J75" s="139">
        <f>IFERROR(VLOOKUP(B75,Maserati!A$13:P$47,16,0),0)</f>
        <v>0</v>
      </c>
      <c r="K75" s="140">
        <v>0</v>
      </c>
      <c r="L75" s="139">
        <f>IFERROR(VLOOKUP(B75,'200 Miglia CR'!A:P,16,0),0)</f>
        <v>0</v>
      </c>
      <c r="M75" s="139">
        <f>IFERROR(VLOOKUP(B75,Ambrosiano!A:Q,16,0),0)</f>
        <v>0</v>
      </c>
      <c r="N75" s="139">
        <f>IFERROR(VLOOKUP(B75,#REF!,16,0),0)</f>
        <v>0</v>
      </c>
      <c r="O75" s="144"/>
      <c r="P75" s="141">
        <f t="shared" si="10"/>
        <v>1.2782000000000002</v>
      </c>
      <c r="R75" s="145">
        <f t="shared" si="8"/>
        <v>1</v>
      </c>
      <c r="S75" s="146">
        <f>VLOOKUP(R75,Regolamento!J$6:L$14,3,0)</f>
        <v>1</v>
      </c>
      <c r="U75" s="147">
        <f t="shared" si="9"/>
        <v>1.2782000000000002</v>
      </c>
    </row>
    <row r="76" spans="1:24" s="8" customFormat="1" x14ac:dyDescent="0.25">
      <c r="A76">
        <v>71</v>
      </c>
      <c r="B76" t="s">
        <v>155</v>
      </c>
      <c r="C76" s="12" t="str">
        <f>IFERROR(VLOOKUP(B76,concorrenti!A:C,3,0)," ")</f>
        <v>C</v>
      </c>
      <c r="D76" s="12">
        <f>VLOOKUP(B76,concorrenti!A:E,5,0)</f>
        <v>0</v>
      </c>
      <c r="E76" s="59" t="str">
        <f>VLOOKUP(B76,concorrenti!A$2:G$295,2,0)</f>
        <v>OROBICO</v>
      </c>
      <c r="F76" s="139">
        <f>IFERROR(VLOOKUP(B76,'Nora Sciplino'!A$12:P$86,16,0),0)</f>
        <v>1.2782000000000002</v>
      </c>
      <c r="G76" s="140">
        <f>IFERROR(VLOOKUP(B76,Castellotti!A:P,16,0),0)</f>
        <v>0</v>
      </c>
      <c r="H76" s="140">
        <f>IFERROR(VLOOKUP(B76,Solidarietà!A:P,16,0),0)</f>
        <v>0</v>
      </c>
      <c r="I76" s="140">
        <f>IFERROR(VLOOKUP(B76,'Erba Ghisallo'!A:P,16,0),0)</f>
        <v>0</v>
      </c>
      <c r="J76" s="139">
        <f>IFERROR(VLOOKUP(B76,Maserati!A$13:P$47,16,0),0)</f>
        <v>0</v>
      </c>
      <c r="K76" s="140">
        <v>0</v>
      </c>
      <c r="L76" s="139">
        <f>IFERROR(VLOOKUP(B76,'200 Miglia CR'!A:P,16,0),0)</f>
        <v>0</v>
      </c>
      <c r="M76" s="139">
        <f>IFERROR(VLOOKUP(B76,Ambrosiano!A:Q,16,0),0)</f>
        <v>0</v>
      </c>
      <c r="N76" s="139">
        <f>IFERROR(VLOOKUP(B76,#REF!,16,0),0)</f>
        <v>0</v>
      </c>
      <c r="O76" s="144"/>
      <c r="P76" s="141">
        <f t="shared" si="10"/>
        <v>1.2782000000000002</v>
      </c>
      <c r="R76" s="145">
        <f t="shared" si="8"/>
        <v>1</v>
      </c>
      <c r="S76" s="146">
        <f>VLOOKUP(R76,Regolamento!J$6:L$14,3,0)</f>
        <v>1</v>
      </c>
      <c r="U76" s="147">
        <f t="shared" si="9"/>
        <v>1.2782000000000002</v>
      </c>
    </row>
    <row r="77" spans="1:24" s="8" customFormat="1" x14ac:dyDescent="0.25">
      <c r="A77">
        <v>72</v>
      </c>
      <c r="B77" s="8" t="s">
        <v>240</v>
      </c>
      <c r="C77" s="12" t="str">
        <f>IFERROR(VLOOKUP(B77,concorrenti!A:C,3,0)," ")</f>
        <v>C</v>
      </c>
      <c r="D77" s="12">
        <f>VLOOKUP(B77,concorrenti!A:E,5,0)</f>
        <v>0</v>
      </c>
      <c r="E77" s="59" t="str">
        <f>VLOOKUP(B77,concorrenti!A$2:G$295,2,0)</f>
        <v>VAMS</v>
      </c>
      <c r="F77" s="139">
        <f>IFERROR(VLOOKUP(B77,'Nora Sciplino'!A$12:P$86,16,0),0)</f>
        <v>1.2782000000000002</v>
      </c>
      <c r="G77" s="140">
        <f>IFERROR(VLOOKUP(B77,Castellotti!A:P,16,0),0)</f>
        <v>0</v>
      </c>
      <c r="H77" s="140">
        <f>IFERROR(VLOOKUP(B77,Solidarietà!A:P,16,0),0)</f>
        <v>0</v>
      </c>
      <c r="I77" s="140">
        <f>IFERROR(VLOOKUP(B77,'Erba Ghisallo'!A:P,16,0),0)</f>
        <v>0</v>
      </c>
      <c r="J77" s="139">
        <f>IFERROR(VLOOKUP(B77,Maserati!A$13:P$47,16,0),0)</f>
        <v>0</v>
      </c>
      <c r="K77" s="140">
        <v>0</v>
      </c>
      <c r="L77" s="139">
        <f>IFERROR(VLOOKUP(B77,'200 Miglia CR'!A:P,16,0),0)</f>
        <v>0</v>
      </c>
      <c r="M77" s="139">
        <f>IFERROR(VLOOKUP(B77,Ambrosiano!A:Q,16,0),0)</f>
        <v>0</v>
      </c>
      <c r="N77" s="139">
        <f>IFERROR(VLOOKUP(B77,#REF!,16,0),0)</f>
        <v>0</v>
      </c>
      <c r="O77" s="144"/>
      <c r="P77" s="141">
        <f t="shared" si="10"/>
        <v>1.2782000000000002</v>
      </c>
      <c r="R77" s="145">
        <f t="shared" si="8"/>
        <v>1</v>
      </c>
      <c r="S77" s="146">
        <f>VLOOKUP(R77,Regolamento!J$6:L$14,3,0)</f>
        <v>1</v>
      </c>
      <c r="U77" s="147">
        <f t="shared" si="9"/>
        <v>1.2782000000000002</v>
      </c>
      <c r="W77" s="62"/>
      <c r="X77" s="81"/>
    </row>
    <row r="78" spans="1:24" s="8" customFormat="1" x14ac:dyDescent="0.25">
      <c r="A78">
        <v>73</v>
      </c>
      <c r="B78" t="s">
        <v>474</v>
      </c>
      <c r="C78" s="12" t="str">
        <f>IFERROR(VLOOKUP(B78,concorrenti!A:C,3,0)," ")</f>
        <v>C</v>
      </c>
      <c r="D78" s="12">
        <f>VLOOKUP(B78,concorrenti!A:E,5,0)</f>
        <v>0</v>
      </c>
      <c r="E78" s="59" t="str">
        <f>VLOOKUP(B78,concorrenti!A$2:G$295,2,0)</f>
        <v>VALTELLINA</v>
      </c>
      <c r="F78" s="139">
        <f>IFERROR(VLOOKUP(B78,'Nora Sciplino'!A$12:P$86,16,0),0)</f>
        <v>1.2782000000000002</v>
      </c>
      <c r="G78" s="140">
        <f>IFERROR(VLOOKUP(B78,Castellotti!A:P,16,0),0)</f>
        <v>0</v>
      </c>
      <c r="H78" s="140">
        <f>IFERROR(VLOOKUP(B78,Solidarietà!A:P,16,0),0)</f>
        <v>0</v>
      </c>
      <c r="I78" s="140">
        <f>IFERROR(VLOOKUP(B78,'Erba Ghisallo'!A:P,16,0),0)</f>
        <v>0</v>
      </c>
      <c r="J78" s="139">
        <f>IFERROR(VLOOKUP(B78,Maserati!A$13:P$47,16,0),0)</f>
        <v>0</v>
      </c>
      <c r="K78" s="140">
        <v>0</v>
      </c>
      <c r="L78" s="139">
        <f>IFERROR(VLOOKUP(B78,'200 Miglia CR'!A:P,16,0),0)</f>
        <v>0</v>
      </c>
      <c r="M78" s="139">
        <f>IFERROR(VLOOKUP(B78,Ambrosiano!A:Q,16,0),0)</f>
        <v>0</v>
      </c>
      <c r="N78" s="139">
        <f>IFERROR(VLOOKUP(B78,#REF!,16,0),0)</f>
        <v>0</v>
      </c>
      <c r="O78" s="144"/>
      <c r="P78" s="141">
        <f t="shared" si="10"/>
        <v>1.2782000000000002</v>
      </c>
      <c r="R78" s="145">
        <f t="shared" si="8"/>
        <v>1</v>
      </c>
      <c r="S78" s="146">
        <f>VLOOKUP(R78,Regolamento!J$6:L$14,3,0)</f>
        <v>1</v>
      </c>
      <c r="U78" s="147">
        <f t="shared" si="9"/>
        <v>1.2782000000000002</v>
      </c>
    </row>
    <row r="79" spans="1:24" s="8" customFormat="1" x14ac:dyDescent="0.25">
      <c r="A79">
        <v>74</v>
      </c>
      <c r="B79" s="8" t="s">
        <v>432</v>
      </c>
      <c r="C79" s="12" t="str">
        <f>IFERROR(VLOOKUP(B79,concorrenti!A:C,3,0)," ")</f>
        <v>C</v>
      </c>
      <c r="D79" s="12">
        <f>VLOOKUP(B79,concorrenti!A:E,5,0)</f>
        <v>0</v>
      </c>
      <c r="E79" s="59" t="str">
        <f>VLOOKUP(B79,concorrenti!A$2:G$295,2,0)</f>
        <v>VAMS</v>
      </c>
      <c r="F79" s="172">
        <f>IFERROR(VLOOKUP(B79,'Nora Sciplino'!A$12:P$86,16,0),0)</f>
        <v>1.2782000000000002</v>
      </c>
      <c r="G79" s="140">
        <f>IFERROR(VLOOKUP(B79,Castellotti!A:P,16,0),0)</f>
        <v>0</v>
      </c>
      <c r="H79" s="140">
        <f>IFERROR(VLOOKUP(B79,Solidarietà!A:P,16,0),0)</f>
        <v>0</v>
      </c>
      <c r="I79" s="140">
        <f>IFERROR(VLOOKUP(B79,'Erba Ghisallo'!A:P,16,0),0)</f>
        <v>0</v>
      </c>
      <c r="J79" s="139">
        <f>IFERROR(VLOOKUP(B79,Maserati!A$13:P$47,16,0),0)</f>
        <v>0</v>
      </c>
      <c r="K79" s="140">
        <v>0</v>
      </c>
      <c r="L79" s="139">
        <f>IFERROR(VLOOKUP(B79,'200 Miglia CR'!A:P,16,0),0)</f>
        <v>0</v>
      </c>
      <c r="M79" s="139">
        <f>IFERROR(VLOOKUP(B79,Ambrosiano!A:Q,16,0),0)</f>
        <v>0</v>
      </c>
      <c r="N79" s="139">
        <f>IFERROR(VLOOKUP(B79,#REF!,16,0),0)</f>
        <v>0</v>
      </c>
      <c r="O79" s="144"/>
      <c r="P79" s="141">
        <f t="shared" si="10"/>
        <v>1.2782000000000002</v>
      </c>
      <c r="R79" s="145">
        <f t="shared" si="8"/>
        <v>1</v>
      </c>
      <c r="S79" s="146">
        <f>VLOOKUP(R79,Regolamento!J$6:L$14,3,0)</f>
        <v>1</v>
      </c>
      <c r="U79" s="147">
        <f t="shared" si="9"/>
        <v>1.2782000000000002</v>
      </c>
      <c r="W79" s="62"/>
      <c r="X79" s="81"/>
    </row>
    <row r="80" spans="1:24" s="8" customFormat="1" x14ac:dyDescent="0.25">
      <c r="A80">
        <v>75</v>
      </c>
      <c r="B80" t="s">
        <v>183</v>
      </c>
      <c r="C80" s="12" t="str">
        <f>IFERROR(VLOOKUP(B80,concorrenti!A:C,3,0)," ")</f>
        <v>C</v>
      </c>
      <c r="D80" s="12">
        <f>VLOOKUP(B80,concorrenti!A:E,5,0)</f>
        <v>0</v>
      </c>
      <c r="E80" s="59" t="str">
        <f>VLOOKUP(B80,concorrenti!A$2:G$295,2,0)</f>
        <v>OROBICO</v>
      </c>
      <c r="F80" s="139">
        <f>IFERROR(VLOOKUP(B80,'Nora Sciplino'!A$12:P$86,16,0),0)</f>
        <v>1.2782000000000002</v>
      </c>
      <c r="G80" s="140">
        <f>IFERROR(VLOOKUP(B80,Castellotti!A:P,16,0),0)</f>
        <v>0</v>
      </c>
      <c r="H80" s="140">
        <f>IFERROR(VLOOKUP(B80,Solidarietà!A:P,16,0),0)</f>
        <v>0</v>
      </c>
      <c r="I80" s="140">
        <f>IFERROR(VLOOKUP(B80,'Erba Ghisallo'!A:P,16,0),0)</f>
        <v>0</v>
      </c>
      <c r="J80" s="139">
        <f>IFERROR(VLOOKUP(B80,Maserati!A$13:P$47,16,0),0)</f>
        <v>0</v>
      </c>
      <c r="K80" s="140">
        <v>0</v>
      </c>
      <c r="L80" s="139">
        <f>IFERROR(VLOOKUP(B80,'200 Miglia CR'!A:P,16,0),0)</f>
        <v>0</v>
      </c>
      <c r="M80" s="139">
        <f>IFERROR(VLOOKUP(B80,Ambrosiano!A:Q,16,0),0)</f>
        <v>0</v>
      </c>
      <c r="N80" s="139">
        <f>IFERROR(VLOOKUP(B80,#REF!,16,0),0)</f>
        <v>0</v>
      </c>
      <c r="O80" s="144"/>
      <c r="P80" s="141">
        <f t="shared" si="10"/>
        <v>1.2782000000000002</v>
      </c>
      <c r="R80" s="145">
        <f t="shared" si="8"/>
        <v>1</v>
      </c>
      <c r="S80" s="146">
        <f>VLOOKUP(R80,Regolamento!J$6:L$14,3,0)</f>
        <v>1</v>
      </c>
      <c r="U80" s="147">
        <f t="shared" si="9"/>
        <v>1.2782000000000002</v>
      </c>
    </row>
    <row r="81" spans="1:24" s="8" customFormat="1" x14ac:dyDescent="0.25">
      <c r="A81">
        <v>76</v>
      </c>
      <c r="B81" t="s">
        <v>477</v>
      </c>
      <c r="C81" s="12" t="str">
        <f>IFERROR(VLOOKUP(B81,concorrenti!A:C,3,0)," ")</f>
        <v>C</v>
      </c>
      <c r="D81" s="12">
        <f>VLOOKUP(B81,concorrenti!A:E,5,0)</f>
        <v>0</v>
      </c>
      <c r="E81" s="59" t="str">
        <f>VLOOKUP(B81,concorrenti!A$2:G$295,2,0)</f>
        <v>VALTELLINA</v>
      </c>
      <c r="F81" s="139">
        <f>IFERROR(VLOOKUP(B81,'Nora Sciplino'!A$12:P$86,16,0),0)</f>
        <v>1.2782000000000002</v>
      </c>
      <c r="G81" s="140">
        <f>IFERROR(VLOOKUP(B81,Castellotti!A:P,16,0),0)</f>
        <v>0</v>
      </c>
      <c r="H81" s="140">
        <f>IFERROR(VLOOKUP(B81,Solidarietà!A:P,16,0),0)</f>
        <v>0</v>
      </c>
      <c r="I81" s="140">
        <f>IFERROR(VLOOKUP(B81,'Erba Ghisallo'!A:P,16,0),0)</f>
        <v>0</v>
      </c>
      <c r="J81" s="139">
        <f>IFERROR(VLOOKUP(B81,Maserati!A$13:P$47,16,0),0)</f>
        <v>0</v>
      </c>
      <c r="K81" s="140">
        <v>0</v>
      </c>
      <c r="L81" s="139">
        <f>IFERROR(VLOOKUP(B81,'200 Miglia CR'!A:P,16,0),0)</f>
        <v>0</v>
      </c>
      <c r="M81" s="139">
        <f>IFERROR(VLOOKUP(B81,Ambrosiano!A:Q,16,0),0)</f>
        <v>0</v>
      </c>
      <c r="N81" s="139">
        <f>IFERROR(VLOOKUP(B81,#REF!,16,0),0)</f>
        <v>0</v>
      </c>
      <c r="O81" s="144"/>
      <c r="P81" s="141">
        <f t="shared" si="10"/>
        <v>1.2782000000000002</v>
      </c>
      <c r="R81" s="45">
        <f t="shared" si="8"/>
        <v>1</v>
      </c>
      <c r="S81" s="146">
        <f>VLOOKUP(R81,Regolamento!J$6:L$14,3,0)</f>
        <v>1</v>
      </c>
      <c r="U81" s="147">
        <f t="shared" si="9"/>
        <v>1.2782000000000002</v>
      </c>
      <c r="W81" s="62"/>
      <c r="X81" s="81"/>
    </row>
    <row r="82" spans="1:24" s="8" customFormat="1" x14ac:dyDescent="0.25">
      <c r="A82">
        <v>77</v>
      </c>
      <c r="B82" t="s">
        <v>480</v>
      </c>
      <c r="C82" s="12" t="str">
        <f>IFERROR(VLOOKUP(B82,concorrenti!A:C,3,0)," ")</f>
        <v>C</v>
      </c>
      <c r="D82" s="12">
        <f>VLOOKUP(B82,concorrenti!A:E,5,0)</f>
        <v>0</v>
      </c>
      <c r="E82" s="59" t="str">
        <f>VLOOKUP(B82,concorrenti!A$2:G$295,2,0)</f>
        <v>VAMS</v>
      </c>
      <c r="F82" s="139">
        <f>IFERROR(VLOOKUP(B82,'Nora Sciplino'!A$12:P$86,16,0),0)</f>
        <v>1.2782000000000002</v>
      </c>
      <c r="G82" s="140">
        <f>IFERROR(VLOOKUP(B82,Castellotti!A:P,16,0),0)</f>
        <v>0</v>
      </c>
      <c r="H82" s="140">
        <f>IFERROR(VLOOKUP(B82,Solidarietà!A:P,16,0),0)</f>
        <v>0</v>
      </c>
      <c r="I82" s="140">
        <f>IFERROR(VLOOKUP(B82,'Erba Ghisallo'!A:P,16,0),0)</f>
        <v>0</v>
      </c>
      <c r="J82" s="139">
        <f>IFERROR(VLOOKUP(B82,Maserati!A$13:P$47,16,0),0)</f>
        <v>0</v>
      </c>
      <c r="K82" s="140">
        <v>0</v>
      </c>
      <c r="L82" s="139">
        <f>IFERROR(VLOOKUP(B82,'200 Miglia CR'!A:P,16,0),0)</f>
        <v>0</v>
      </c>
      <c r="M82" s="139">
        <f>IFERROR(VLOOKUP(B82,Ambrosiano!A:Q,16,0),0)</f>
        <v>0</v>
      </c>
      <c r="N82" s="139">
        <f>IFERROR(VLOOKUP(B82,#REF!,16,0),0)</f>
        <v>0</v>
      </c>
      <c r="O82" s="144"/>
      <c r="P82" s="141">
        <f t="shared" si="10"/>
        <v>1.2782000000000002</v>
      </c>
      <c r="R82" s="145">
        <f t="shared" si="8"/>
        <v>1</v>
      </c>
      <c r="S82" s="146">
        <f>VLOOKUP(R82,Regolamento!J$6:L$14,3,0)</f>
        <v>1</v>
      </c>
      <c r="U82" s="147">
        <f t="shared" si="9"/>
        <v>1.2782000000000002</v>
      </c>
      <c r="W82" s="62"/>
      <c r="X82" s="81"/>
    </row>
    <row r="83" spans="1:24" s="8" customFormat="1" x14ac:dyDescent="0.25">
      <c r="A83">
        <v>78</v>
      </c>
      <c r="B83" t="s">
        <v>481</v>
      </c>
      <c r="C83" s="12" t="str">
        <f>IFERROR(VLOOKUP(B83,concorrenti!A:C,3,0)," ")</f>
        <v>C</v>
      </c>
      <c r="D83" s="12">
        <f>VLOOKUP(B83,concorrenti!A:E,5,0)</f>
        <v>0</v>
      </c>
      <c r="E83" s="59" t="str">
        <f>VLOOKUP(B83,concorrenti!A$2:G$295,2,0)</f>
        <v>CMAE</v>
      </c>
      <c r="F83" s="139">
        <f>IFERROR(VLOOKUP(B83,'Nora Sciplino'!A$12:P$86,16,0),0)</f>
        <v>1.2782000000000002</v>
      </c>
      <c r="G83" s="140">
        <f>IFERROR(VLOOKUP(B83,Castellotti!A:P,16,0),0)</f>
        <v>0</v>
      </c>
      <c r="H83" s="140">
        <f>IFERROR(VLOOKUP(B83,Solidarietà!A:P,16,0),0)</f>
        <v>0</v>
      </c>
      <c r="I83" s="140">
        <f>IFERROR(VLOOKUP(B83,'Erba Ghisallo'!A:P,16,0),0)</f>
        <v>0</v>
      </c>
      <c r="J83" s="139">
        <f>IFERROR(VLOOKUP(B83,Maserati!A$13:P$47,16,0),0)</f>
        <v>0</v>
      </c>
      <c r="K83" s="140">
        <v>0</v>
      </c>
      <c r="L83" s="139">
        <f>IFERROR(VLOOKUP(B83,'200 Miglia CR'!A:P,16,0),0)</f>
        <v>0</v>
      </c>
      <c r="M83" s="139">
        <f>IFERROR(VLOOKUP(B83,Ambrosiano!A:Q,16,0),0)</f>
        <v>0</v>
      </c>
      <c r="N83" s="139">
        <f>IFERROR(VLOOKUP(B83,#REF!,16,0),0)</f>
        <v>0</v>
      </c>
      <c r="O83" s="144"/>
      <c r="P83" s="141">
        <f t="shared" si="10"/>
        <v>1.2782000000000002</v>
      </c>
      <c r="R83" s="145">
        <f t="shared" si="8"/>
        <v>1</v>
      </c>
      <c r="S83" s="146">
        <f>VLOOKUP(R83,Regolamento!J$6:L$14,3,0)</f>
        <v>1</v>
      </c>
      <c r="U83" s="147">
        <f t="shared" si="9"/>
        <v>1.2782000000000002</v>
      </c>
      <c r="W83" s="62"/>
      <c r="X83" s="81"/>
    </row>
    <row r="84" spans="1:24" s="8" customFormat="1" x14ac:dyDescent="0.25">
      <c r="A84">
        <v>79</v>
      </c>
      <c r="B84" t="s">
        <v>476</v>
      </c>
      <c r="C84" s="12" t="str">
        <f>IFERROR(VLOOKUP(B84,concorrenti!A:C,3,0)," ")</f>
        <v>C</v>
      </c>
      <c r="D84" s="12">
        <f>VLOOKUP(B84,concorrenti!A:E,5,0)</f>
        <v>0</v>
      </c>
      <c r="E84" s="59" t="str">
        <f>VLOOKUP(B84,concorrenti!A$2:G$295,2,0)</f>
        <v>VAMS</v>
      </c>
      <c r="F84" s="139">
        <f>IFERROR(VLOOKUP(B84,'Nora Sciplino'!A$12:P$86,16,0),0)</f>
        <v>1.2782000000000002</v>
      </c>
      <c r="G84" s="140">
        <f>IFERROR(VLOOKUP(B84,Castellotti!A:P,16,0),0)</f>
        <v>0</v>
      </c>
      <c r="H84" s="140">
        <f>IFERROR(VLOOKUP(B84,Solidarietà!A:P,16,0),0)</f>
        <v>0</v>
      </c>
      <c r="I84" s="140">
        <f>IFERROR(VLOOKUP(B84,'Erba Ghisallo'!A:P,16,0),0)</f>
        <v>0</v>
      </c>
      <c r="J84" s="139">
        <f>IFERROR(VLOOKUP(B84,Maserati!A$13:P$47,16,0),0)</f>
        <v>0</v>
      </c>
      <c r="K84" s="140">
        <v>0</v>
      </c>
      <c r="L84" s="139">
        <f>IFERROR(VLOOKUP(B84,'200 Miglia CR'!A:P,16,0),0)</f>
        <v>0</v>
      </c>
      <c r="M84" s="139">
        <f>IFERROR(VLOOKUP(B84,Ambrosiano!A:Q,16,0),0)</f>
        <v>0</v>
      </c>
      <c r="N84" s="139">
        <f>IFERROR(VLOOKUP(B84,#REF!,16,0),0)</f>
        <v>0</v>
      </c>
      <c r="O84" s="144"/>
      <c r="P84" s="141">
        <f t="shared" si="10"/>
        <v>1.2782000000000002</v>
      </c>
      <c r="R84" s="45">
        <f t="shared" si="8"/>
        <v>1</v>
      </c>
      <c r="S84" s="146">
        <f>VLOOKUP(R84,Regolamento!J$6:L$14,3,0)</f>
        <v>1</v>
      </c>
      <c r="U84" s="147">
        <f t="shared" si="9"/>
        <v>1.2782000000000002</v>
      </c>
    </row>
    <row r="85" spans="1:24" s="8" customFormat="1" x14ac:dyDescent="0.25">
      <c r="A85">
        <v>80</v>
      </c>
      <c r="B85" s="8" t="s">
        <v>75</v>
      </c>
      <c r="C85" s="12" t="str">
        <f>IFERROR(VLOOKUP(B85,concorrenti!A:C,3,0)," ")</f>
        <v>B</v>
      </c>
      <c r="D85" s="12">
        <f>VLOOKUP(B85,concorrenti!A:E,5,0)</f>
        <v>0</v>
      </c>
      <c r="E85" s="59" t="str">
        <f>VLOOKUP(B85,concorrenti!A$2:G$295,2,0)</f>
        <v>VAMS</v>
      </c>
      <c r="F85" s="139">
        <f>IFERROR(VLOOKUP(B85,'Nora Sciplino'!A$12:P$86,16,0),0)</f>
        <v>9.9999999999999995E-7</v>
      </c>
      <c r="G85" s="140">
        <f>IFERROR(VLOOKUP(B85,Castellotti!A:P,16,0),0)</f>
        <v>0</v>
      </c>
      <c r="H85" s="140">
        <f>IFERROR(VLOOKUP(B85,Solidarietà!A:P,16,0),0)</f>
        <v>0</v>
      </c>
      <c r="I85" s="140">
        <f>IFERROR(VLOOKUP(B85,'Erba Ghisallo'!A:P,16,0),0)</f>
        <v>0</v>
      </c>
      <c r="J85" s="139">
        <f>IFERROR(VLOOKUP(B85,Maserati!A$13:P$47,16,0),0)</f>
        <v>0</v>
      </c>
      <c r="K85" s="140">
        <v>0</v>
      </c>
      <c r="L85" s="139">
        <f>IFERROR(VLOOKUP(B85,'200 Miglia CR'!A:P,16,0),0)</f>
        <v>0</v>
      </c>
      <c r="M85" s="139">
        <f>IFERROR(VLOOKUP(B85,Ambrosiano!A:Q,16,0),0)</f>
        <v>0</v>
      </c>
      <c r="N85" s="139">
        <f>IFERROR(VLOOKUP(B85,#REF!,16,0),0)</f>
        <v>0</v>
      </c>
      <c r="O85" s="144"/>
      <c r="P85" s="141">
        <f t="shared" si="10"/>
        <v>9.9999999999999995E-7</v>
      </c>
      <c r="R85" s="145">
        <f t="shared" si="8"/>
        <v>1</v>
      </c>
      <c r="S85" s="146">
        <f>VLOOKUP(R85,Regolamento!J$6:L$14,3,0)</f>
        <v>1</v>
      </c>
      <c r="U85" s="147">
        <f t="shared" si="9"/>
        <v>9.9999999999999995E-7</v>
      </c>
      <c r="W85" s="62"/>
      <c r="X85" s="81"/>
    </row>
    <row r="86" spans="1:24" s="8" customFormat="1" hidden="1" x14ac:dyDescent="0.25">
      <c r="A86">
        <v>81</v>
      </c>
      <c r="B86" s="9" t="s">
        <v>15</v>
      </c>
      <c r="C86" s="12" t="str">
        <f>IFERROR(VLOOKUP(B86,concorrenti!A:C,3,0)," ")</f>
        <v>A</v>
      </c>
      <c r="D86" s="12">
        <f>VLOOKUP(B86,concorrenti!A:E,5,0)</f>
        <v>0</v>
      </c>
      <c r="E86" s="59" t="str">
        <f>VLOOKUP(B86,concorrenti!A$2:G$295,2,0)</f>
        <v>OROBICO</v>
      </c>
      <c r="F86" s="139">
        <f>IFERROR(VLOOKUP(B86,'Nora Sciplino'!A$12:P$86,16,0),0)</f>
        <v>0</v>
      </c>
      <c r="G86" s="140">
        <f>IFERROR(VLOOKUP(B86,Castellotti!A:P,16,0),0)</f>
        <v>0</v>
      </c>
      <c r="H86" s="140">
        <f>IFERROR(VLOOKUP(B86,Solidarietà!A:P,16,0),0)</f>
        <v>0</v>
      </c>
      <c r="I86" s="140">
        <f>IFERROR(VLOOKUP(B86,'Erba Ghisallo'!A:P,16,0),0)</f>
        <v>0</v>
      </c>
      <c r="J86" s="139">
        <f>IFERROR(VLOOKUP(B86,Maserati!A$13:P$47,16,0),0)</f>
        <v>0</v>
      </c>
      <c r="K86" s="140">
        <v>0</v>
      </c>
      <c r="L86" s="139">
        <f>IFERROR(VLOOKUP(B86,'200 Miglia CR'!A:P,16,0),0)</f>
        <v>0</v>
      </c>
      <c r="M86" s="139">
        <f>IFERROR(VLOOKUP(B86,Ambrosiano!A:Q,16,0),0)</f>
        <v>0</v>
      </c>
      <c r="N86" s="139">
        <f>IFERROR(VLOOKUP(B86,#REF!,16,0),0)</f>
        <v>0</v>
      </c>
      <c r="O86" s="82"/>
      <c r="P86" s="141">
        <f t="shared" ref="P86:P101" si="11">+F86+H86+I86+G86+N86+L86+M86+J86+K86</f>
        <v>0</v>
      </c>
      <c r="Q86"/>
      <c r="R86" s="45">
        <f t="shared" ref="R86:R100" si="12">COUNTIF(F86:N86,"&lt;&gt;0")</f>
        <v>0</v>
      </c>
      <c r="S86" s="142" t="e">
        <f>VLOOKUP(R86,Regolamento!J$6:L$14,3,0)</f>
        <v>#N/A</v>
      </c>
      <c r="T86"/>
      <c r="U86" s="147">
        <f t="shared" ref="U86:U100" si="13">IFERROR(+S86*P86,0)</f>
        <v>0</v>
      </c>
    </row>
    <row r="87" spans="1:24" s="8" customFormat="1" hidden="1" x14ac:dyDescent="0.25">
      <c r="A87">
        <v>82</v>
      </c>
      <c r="B87" s="8" t="s">
        <v>289</v>
      </c>
      <c r="C87" s="12" t="str">
        <f>IFERROR(VLOOKUP(B87,concorrenti!A:C,3,0)," ")</f>
        <v>A</v>
      </c>
      <c r="D87" s="12">
        <f>VLOOKUP(B87,concorrenti!A:E,5,0)</f>
        <v>0</v>
      </c>
      <c r="E87" s="59" t="str">
        <f>VLOOKUP(B87,concorrenti!A$2:G$295,2,0)</f>
        <v>CASTELLOTTI</v>
      </c>
      <c r="F87" s="139">
        <f>IFERROR(VLOOKUP(B87,'Nora Sciplino'!A$12:P$86,16,0),0)</f>
        <v>0</v>
      </c>
      <c r="G87" s="140">
        <f>IFERROR(VLOOKUP(B87,Castellotti!A:P,16,0),0)</f>
        <v>0</v>
      </c>
      <c r="H87" s="140">
        <f>IFERROR(VLOOKUP(B87,Solidarietà!A:P,16,0),0)</f>
        <v>0</v>
      </c>
      <c r="I87" s="140">
        <f>IFERROR(VLOOKUP(B87,'Erba Ghisallo'!A:P,16,0),0)</f>
        <v>0</v>
      </c>
      <c r="J87" s="139">
        <f>IFERROR(VLOOKUP(B87,Maserati!A$13:P$47,16,0),0)</f>
        <v>0</v>
      </c>
      <c r="K87" s="140">
        <v>0</v>
      </c>
      <c r="L87" s="139">
        <f>IFERROR(VLOOKUP(B87,'200 Miglia CR'!A:P,16,0),0)</f>
        <v>0</v>
      </c>
      <c r="M87" s="139">
        <f>IFERROR(VLOOKUP(B87,Ambrosiano!A:Q,16,0),0)</f>
        <v>0</v>
      </c>
      <c r="N87" s="139">
        <f>IFERROR(VLOOKUP(B87,#REF!,16,0),0)</f>
        <v>0</v>
      </c>
      <c r="O87" s="82"/>
      <c r="P87" s="141">
        <f t="shared" si="11"/>
        <v>0</v>
      </c>
      <c r="Q87"/>
      <c r="R87" s="45">
        <f t="shared" si="12"/>
        <v>0</v>
      </c>
      <c r="S87" s="142" t="e">
        <f>VLOOKUP(R87,Regolamento!J$6:L$14,3,0)</f>
        <v>#N/A</v>
      </c>
      <c r="T87"/>
      <c r="U87" s="147">
        <f t="shared" si="13"/>
        <v>0</v>
      </c>
    </row>
    <row r="88" spans="1:24" s="8" customFormat="1" hidden="1" x14ac:dyDescent="0.25">
      <c r="A88">
        <v>83</v>
      </c>
      <c r="B88" s="8" t="s">
        <v>291</v>
      </c>
      <c r="C88" s="12" t="str">
        <f>IFERROR(VLOOKUP(B88,concorrenti!A:C,3,0)," ")</f>
        <v>A</v>
      </c>
      <c r="D88" s="12">
        <f>VLOOKUP(B88,concorrenti!A:E,5,0)</f>
        <v>0</v>
      </c>
      <c r="E88" s="59" t="str">
        <f>VLOOKUP(B88,concorrenti!A$2:G$295,2,0)</f>
        <v xml:space="preserve"> PROGETTO MITE</v>
      </c>
      <c r="F88" s="139">
        <f>IFERROR(VLOOKUP(B88,'Nora Sciplino'!A$12:P$86,16,0),0)</f>
        <v>0</v>
      </c>
      <c r="G88" s="140">
        <f>IFERROR(VLOOKUP(B88,Castellotti!A:P,16,0),0)</f>
        <v>0</v>
      </c>
      <c r="H88" s="140">
        <f>IFERROR(VLOOKUP(B88,Solidarietà!A:P,16,0),0)</f>
        <v>0</v>
      </c>
      <c r="I88" s="140">
        <f>IFERROR(VLOOKUP(B88,'Erba Ghisallo'!A:P,16,0),0)</f>
        <v>0</v>
      </c>
      <c r="J88" s="139">
        <f>IFERROR(VLOOKUP(B88,Maserati!A$13:P$47,16,0),0)</f>
        <v>0</v>
      </c>
      <c r="K88" s="140">
        <v>0</v>
      </c>
      <c r="L88" s="139">
        <f>IFERROR(VLOOKUP(B88,'200 Miglia CR'!A:P,16,0),0)</f>
        <v>0</v>
      </c>
      <c r="M88" s="139">
        <f>IFERROR(VLOOKUP(B88,Ambrosiano!A:Q,16,0),0)</f>
        <v>0</v>
      </c>
      <c r="N88" s="139">
        <f>IFERROR(VLOOKUP(B88,#REF!,16,0),0)</f>
        <v>0</v>
      </c>
      <c r="O88" s="82"/>
      <c r="P88" s="141">
        <f t="shared" si="11"/>
        <v>0</v>
      </c>
      <c r="Q88"/>
      <c r="R88" s="45">
        <f t="shared" si="12"/>
        <v>0</v>
      </c>
      <c r="S88" s="142" t="e">
        <f>VLOOKUP(R88,Regolamento!J$6:L$14,3,0)</f>
        <v>#N/A</v>
      </c>
      <c r="T88"/>
      <c r="U88" s="147">
        <f t="shared" si="13"/>
        <v>0</v>
      </c>
      <c r="W88" s="62"/>
      <c r="X88" s="81"/>
    </row>
    <row r="89" spans="1:24" s="8" customFormat="1" hidden="1" x14ac:dyDescent="0.25">
      <c r="A89">
        <v>84</v>
      </c>
      <c r="B89" s="8" t="s">
        <v>28</v>
      </c>
      <c r="C89" s="12" t="str">
        <f>IFERROR(VLOOKUP(B89,concorrenti!A:C,3,0)," ")</f>
        <v>A</v>
      </c>
      <c r="D89" s="12">
        <f>VLOOKUP(B89,concorrenti!A:E,5,0)</f>
        <v>0</v>
      </c>
      <c r="E89" s="59" t="str">
        <f>VLOOKUP(B89,concorrenti!A$2:G$295,2,0)</f>
        <v>OROBICO</v>
      </c>
      <c r="F89" s="139">
        <f>IFERROR(VLOOKUP(B89,'Nora Sciplino'!A$12:P$86,16,0),0)</f>
        <v>0</v>
      </c>
      <c r="G89" s="140">
        <f>IFERROR(VLOOKUP(B89,Castellotti!A:P,16,0),0)</f>
        <v>0</v>
      </c>
      <c r="H89" s="140">
        <f>IFERROR(VLOOKUP(B89,Solidarietà!A:P,16,0),0)</f>
        <v>0</v>
      </c>
      <c r="I89" s="140">
        <f>IFERROR(VLOOKUP(B89,'Erba Ghisallo'!A:P,16,0),0)</f>
        <v>0</v>
      </c>
      <c r="J89" s="139">
        <f>IFERROR(VLOOKUP(B89,Maserati!A$13:P$47,16,0),0)</f>
        <v>0</v>
      </c>
      <c r="K89" s="140">
        <v>0</v>
      </c>
      <c r="L89" s="139">
        <f>IFERROR(VLOOKUP(B89,'200 Miglia CR'!A:P,16,0),0)</f>
        <v>0</v>
      </c>
      <c r="M89" s="139">
        <f>IFERROR(VLOOKUP(B89,Ambrosiano!A:Q,16,0),0)</f>
        <v>0</v>
      </c>
      <c r="N89" s="139">
        <f>IFERROR(VLOOKUP(B89,#REF!,16,0),0)</f>
        <v>0</v>
      </c>
      <c r="O89"/>
      <c r="P89" s="141">
        <f t="shared" si="11"/>
        <v>0</v>
      </c>
      <c r="Q89"/>
      <c r="R89" s="45">
        <f t="shared" si="12"/>
        <v>0</v>
      </c>
      <c r="S89" s="142" t="e">
        <f>VLOOKUP(R89,Regolamento!J$6:L$14,3,0)</f>
        <v>#N/A</v>
      </c>
      <c r="T89"/>
      <c r="U89" s="147">
        <f t="shared" si="13"/>
        <v>0</v>
      </c>
    </row>
    <row r="90" spans="1:24" s="8" customFormat="1" hidden="1" x14ac:dyDescent="0.25">
      <c r="A90">
        <v>85</v>
      </c>
      <c r="B90" s="8" t="s">
        <v>224</v>
      </c>
      <c r="C90" s="12" t="str">
        <f>IFERROR(VLOOKUP(B90,concorrenti!A:C,3,0)," ")</f>
        <v>A</v>
      </c>
      <c r="D90" s="12">
        <f>VLOOKUP(B90,concorrenti!A:E,5,0)</f>
        <v>0</v>
      </c>
      <c r="E90" s="59" t="str">
        <f>VLOOKUP(B90,concorrenti!A$2:G$295,2,0)</f>
        <v>GAMS</v>
      </c>
      <c r="F90" s="139">
        <f>IFERROR(VLOOKUP(B90,'Nora Sciplino'!A$12:P$86,16,0),0)</f>
        <v>0</v>
      </c>
      <c r="G90" s="140">
        <f>IFERROR(VLOOKUP(B90,Castellotti!A:P,16,0),0)</f>
        <v>0</v>
      </c>
      <c r="H90" s="140">
        <f>IFERROR(VLOOKUP(B90,Solidarietà!A:P,16,0),0)</f>
        <v>0</v>
      </c>
      <c r="I90" s="140">
        <f>IFERROR(VLOOKUP(B90,'Erba Ghisallo'!A:P,16,0),0)</f>
        <v>0</v>
      </c>
      <c r="J90" s="139">
        <f>IFERROR(VLOOKUP(B90,Maserati!A$13:P$47,16,0),0)</f>
        <v>0</v>
      </c>
      <c r="K90" s="140">
        <v>0</v>
      </c>
      <c r="L90" s="139">
        <f>IFERROR(VLOOKUP(B90,'200 Miglia CR'!A:P,16,0),0)</f>
        <v>0</v>
      </c>
      <c r="M90" s="139">
        <f>IFERROR(VLOOKUP(B90,Ambrosiano!A:Q,16,0),0)</f>
        <v>0</v>
      </c>
      <c r="N90" s="139">
        <f>IFERROR(VLOOKUP(B90,#REF!,16,0),0)</f>
        <v>0</v>
      </c>
      <c r="O90" s="144"/>
      <c r="P90" s="141">
        <f t="shared" si="11"/>
        <v>0</v>
      </c>
      <c r="R90" s="145">
        <f t="shared" si="12"/>
        <v>0</v>
      </c>
      <c r="S90" s="146" t="e">
        <f>VLOOKUP(R90,Regolamento!J$6:L$14,3,0)</f>
        <v>#N/A</v>
      </c>
      <c r="U90" s="147">
        <f t="shared" si="13"/>
        <v>0</v>
      </c>
      <c r="W90" s="62"/>
      <c r="X90" s="81"/>
    </row>
    <row r="91" spans="1:24" s="8" customFormat="1" hidden="1" x14ac:dyDescent="0.25">
      <c r="A91">
        <v>86</v>
      </c>
      <c r="B91" s="8" t="s">
        <v>66</v>
      </c>
      <c r="C91" s="12" t="str">
        <f>IFERROR(VLOOKUP(B91,concorrenti!A:C,3,0)," ")</f>
        <v>A</v>
      </c>
      <c r="D91" s="12">
        <f>VLOOKUP(B91,concorrenti!A:E,5,0)</f>
        <v>0</v>
      </c>
      <c r="E91" s="59" t="str">
        <f>VLOOKUP(B91,concorrenti!A$2:G$295,2,0)</f>
        <v>CASTELLOTTI</v>
      </c>
      <c r="F91" s="139">
        <f>IFERROR(VLOOKUP(B91,'Nora Sciplino'!A$12:P$86,16,0),0)</f>
        <v>0</v>
      </c>
      <c r="G91" s="140">
        <f>IFERROR(VLOOKUP(B91,Castellotti!A:P,16,0),0)</f>
        <v>0</v>
      </c>
      <c r="H91" s="140">
        <f>IFERROR(VLOOKUP(B91,Solidarietà!A:P,16,0),0)</f>
        <v>0</v>
      </c>
      <c r="I91" s="140">
        <f>IFERROR(VLOOKUP(B91,'Erba Ghisallo'!A:P,16,0),0)</f>
        <v>0</v>
      </c>
      <c r="J91" s="139">
        <f>IFERROR(VLOOKUP(B91,Maserati!A$13:P$47,16,0),0)</f>
        <v>0</v>
      </c>
      <c r="K91" s="140">
        <v>0</v>
      </c>
      <c r="L91" s="139">
        <f>IFERROR(VLOOKUP(B91,'200 Miglia CR'!A:P,16,0),0)</f>
        <v>0</v>
      </c>
      <c r="M91" s="139">
        <f>IFERROR(VLOOKUP(B91,Ambrosiano!A:Q,16,0),0)</f>
        <v>0</v>
      </c>
      <c r="N91" s="139">
        <f>IFERROR(VLOOKUP(B91,#REF!,16,0),0)</f>
        <v>0</v>
      </c>
      <c r="O91" s="144"/>
      <c r="P91" s="141">
        <f t="shared" si="11"/>
        <v>0</v>
      </c>
      <c r="R91" s="145">
        <f t="shared" si="12"/>
        <v>0</v>
      </c>
      <c r="S91" s="146" t="e">
        <f>VLOOKUP(R91,Regolamento!J$6:L$14,3,0)</f>
        <v>#N/A</v>
      </c>
      <c r="U91" s="147">
        <f t="shared" si="13"/>
        <v>0</v>
      </c>
      <c r="W91" s="62"/>
      <c r="X91" s="81"/>
    </row>
    <row r="92" spans="1:24" s="8" customFormat="1" hidden="1" x14ac:dyDescent="0.25">
      <c r="A92">
        <v>87</v>
      </c>
      <c r="B92" s="8" t="s">
        <v>288</v>
      </c>
      <c r="C92" s="12" t="str">
        <f>IFERROR(VLOOKUP(B92,concorrenti!A:C,3,0)," ")</f>
        <v>B</v>
      </c>
      <c r="D92" s="12">
        <f>VLOOKUP(B92,concorrenti!A:E,5,0)</f>
        <v>0</v>
      </c>
      <c r="E92" s="59" t="str">
        <f>VLOOKUP(B92,concorrenti!A$2:G$295,2,0)</f>
        <v xml:space="preserve"> CAVEC</v>
      </c>
      <c r="F92" s="139">
        <f>IFERROR(VLOOKUP(B92,'Nora Sciplino'!A$12:P$86,16,0),0)</f>
        <v>0</v>
      </c>
      <c r="G92" s="140">
        <f>IFERROR(VLOOKUP(B92,Castellotti!A:P,16,0),0)</f>
        <v>0</v>
      </c>
      <c r="H92" s="140">
        <f>IFERROR(VLOOKUP(B92,Solidarietà!A:P,16,0),0)</f>
        <v>0</v>
      </c>
      <c r="I92" s="140">
        <f>IFERROR(VLOOKUP(B92,'Erba Ghisallo'!A:P,16,0),0)</f>
        <v>0</v>
      </c>
      <c r="J92" s="139">
        <f>IFERROR(VLOOKUP(B92,Maserati!A$13:P$47,16,0),0)</f>
        <v>0</v>
      </c>
      <c r="K92" s="140">
        <v>0</v>
      </c>
      <c r="L92" s="139">
        <f>IFERROR(VLOOKUP(B92,'200 Miglia CR'!A:P,16,0),0)</f>
        <v>0</v>
      </c>
      <c r="M92" s="139">
        <f>IFERROR(VLOOKUP(B92,Ambrosiano!A:Q,16,0),0)</f>
        <v>0</v>
      </c>
      <c r="N92" s="139">
        <f>IFERROR(VLOOKUP(B92,#REF!,16,0),0)</f>
        <v>0</v>
      </c>
      <c r="O92" s="82"/>
      <c r="P92" s="141">
        <f t="shared" si="11"/>
        <v>0</v>
      </c>
      <c r="Q92"/>
      <c r="R92" s="45">
        <f t="shared" si="12"/>
        <v>0</v>
      </c>
      <c r="S92" s="142" t="e">
        <f>VLOOKUP(R92,Regolamento!J$6:L$14,3,0)</f>
        <v>#N/A</v>
      </c>
      <c r="T92"/>
      <c r="U92" s="147">
        <f t="shared" si="13"/>
        <v>0</v>
      </c>
    </row>
    <row r="93" spans="1:24" s="8" customFormat="1" hidden="1" x14ac:dyDescent="0.25">
      <c r="A93">
        <v>88</v>
      </c>
      <c r="B93" s="71" t="s">
        <v>395</v>
      </c>
      <c r="C93" s="12" t="str">
        <f>IFERROR(VLOOKUP(B93,concorrenti!A:C,3,0)," ")</f>
        <v>A</v>
      </c>
      <c r="D93" s="12">
        <f>VLOOKUP(B93,concorrenti!A:E,5,0)</f>
        <v>0</v>
      </c>
      <c r="E93" s="59" t="str">
        <f>VLOOKUP(B93,concorrenti!A$2:G$295,2,0)</f>
        <v>MWVCC</v>
      </c>
      <c r="F93" s="139">
        <f>IFERROR(VLOOKUP(B93,'Nora Sciplino'!A$12:P$86,16,0),0)</f>
        <v>0</v>
      </c>
      <c r="G93" s="140">
        <f>IFERROR(VLOOKUP(B93,Castellotti!A:P,16,0),0)</f>
        <v>0</v>
      </c>
      <c r="H93" s="140">
        <f>IFERROR(VLOOKUP(B93,Solidarietà!A:P,16,0),0)</f>
        <v>0</v>
      </c>
      <c r="I93" s="140">
        <f>IFERROR(VLOOKUP(B93,'Erba Ghisallo'!A:P,16,0),0)</f>
        <v>0</v>
      </c>
      <c r="J93" s="139">
        <f>IFERROR(VLOOKUP(B93,Maserati!A$13:P$47,16,0),0)</f>
        <v>0</v>
      </c>
      <c r="K93" s="140">
        <v>0</v>
      </c>
      <c r="L93" s="139">
        <f>IFERROR(VLOOKUP(B93,'200 Miglia CR'!A:P,16,0),0)</f>
        <v>0</v>
      </c>
      <c r="M93" s="139">
        <f>IFERROR(VLOOKUP(B93,Ambrosiano!A:Q,16,0),0)</f>
        <v>0</v>
      </c>
      <c r="N93" s="139">
        <f>IFERROR(VLOOKUP(B93,#REF!,16,0),0)</f>
        <v>0</v>
      </c>
      <c r="O93" s="82"/>
      <c r="P93" s="141">
        <f t="shared" si="11"/>
        <v>0</v>
      </c>
      <c r="Q93"/>
      <c r="R93" s="145">
        <f t="shared" si="12"/>
        <v>0</v>
      </c>
      <c r="S93" s="142" t="e">
        <f>VLOOKUP(R93,Regolamento!J$6:L$14,3,0)</f>
        <v>#N/A</v>
      </c>
      <c r="U93" s="147">
        <f t="shared" si="13"/>
        <v>0</v>
      </c>
    </row>
    <row r="94" spans="1:24" s="8" customFormat="1" hidden="1" x14ac:dyDescent="0.25">
      <c r="A94">
        <v>89</v>
      </c>
      <c r="B94" s="8" t="s">
        <v>178</v>
      </c>
      <c r="C94" s="12" t="str">
        <f>IFERROR(VLOOKUP(B94,concorrenti!A:C,3,0)," ")</f>
        <v>A</v>
      </c>
      <c r="D94" s="12">
        <f>VLOOKUP(B94,concorrenti!A:E,5,0)</f>
        <v>0</v>
      </c>
      <c r="E94" s="59" t="str">
        <f>VLOOKUP(B94,concorrenti!A$2:G$295,2,0)</f>
        <v>OROBICO</v>
      </c>
      <c r="F94" s="139">
        <f>IFERROR(VLOOKUP(B94,'Nora Sciplino'!A$12:P$86,16,0),0)</f>
        <v>0</v>
      </c>
      <c r="G94" s="140">
        <f>IFERROR(VLOOKUP(B94,Castellotti!A:P,16,0),0)</f>
        <v>0</v>
      </c>
      <c r="H94" s="140">
        <f>IFERROR(VLOOKUP(B94,Solidarietà!A:P,16,0),0)</f>
        <v>0</v>
      </c>
      <c r="I94" s="140">
        <f>IFERROR(VLOOKUP(B94,'Erba Ghisallo'!A:P,16,0),0)</f>
        <v>0</v>
      </c>
      <c r="J94" s="139">
        <f>IFERROR(VLOOKUP(B94,Maserati!A$13:P$47,16,0),0)</f>
        <v>0</v>
      </c>
      <c r="K94" s="140">
        <v>0</v>
      </c>
      <c r="L94" s="139">
        <f>IFERROR(VLOOKUP(B94,'200 Miglia CR'!A:P,16,0),0)</f>
        <v>0</v>
      </c>
      <c r="M94" s="139">
        <f>IFERROR(VLOOKUP(B94,Ambrosiano!A:Q,16,0),0)</f>
        <v>0</v>
      </c>
      <c r="N94" s="139">
        <f>IFERROR(VLOOKUP(B94,#REF!,16,0),0)</f>
        <v>0</v>
      </c>
      <c r="O94" s="144"/>
      <c r="P94" s="141">
        <f t="shared" si="11"/>
        <v>0</v>
      </c>
      <c r="R94" s="145">
        <f t="shared" si="12"/>
        <v>0</v>
      </c>
      <c r="S94" s="142" t="e">
        <f>VLOOKUP(R94,Regolamento!J$6:L$14,3,0)</f>
        <v>#N/A</v>
      </c>
      <c r="U94" s="147">
        <f t="shared" si="13"/>
        <v>0</v>
      </c>
      <c r="W94" s="62"/>
      <c r="X94" s="81"/>
    </row>
    <row r="95" spans="1:24" s="8" customFormat="1" hidden="1" x14ac:dyDescent="0.25">
      <c r="A95">
        <v>90</v>
      </c>
      <c r="B95" s="8" t="s">
        <v>187</v>
      </c>
      <c r="C95" s="12" t="str">
        <f>IFERROR(VLOOKUP(B95,concorrenti!A:C,3,0)," ")</f>
        <v>A</v>
      </c>
      <c r="D95" s="12" t="str">
        <f>VLOOKUP(B95,concorrenti!A:E,5,0)</f>
        <v>X</v>
      </c>
      <c r="E95" s="59" t="str">
        <f>VLOOKUP(B95,concorrenti!A$2:G$295,2,0)</f>
        <v>OROBICO</v>
      </c>
      <c r="F95" s="139">
        <f>IFERROR(VLOOKUP(B95,'Nora Sciplino'!A$12:P$86,16,0),0)</f>
        <v>0</v>
      </c>
      <c r="G95" s="140">
        <f>IFERROR(VLOOKUP(B95,Castellotti!A:P,16,0),0)</f>
        <v>0</v>
      </c>
      <c r="H95" s="143">
        <f>IFERROR(VLOOKUP(B95,Solidarietà!A:P,16,0),0)</f>
        <v>0</v>
      </c>
      <c r="I95" s="140">
        <f>IFERROR(VLOOKUP(B95,'Erba Ghisallo'!A:P,16,0),0)</f>
        <v>0</v>
      </c>
      <c r="J95" s="139">
        <f>IFERROR(VLOOKUP(B95,Maserati!A$13:P$47,16,0),0)</f>
        <v>0</v>
      </c>
      <c r="K95" s="140">
        <v>0</v>
      </c>
      <c r="L95" s="139">
        <f>IFERROR(VLOOKUP(B95,'200 Miglia CR'!A:P,16,0),0)</f>
        <v>0</v>
      </c>
      <c r="M95" s="139">
        <f>IFERROR(VLOOKUP(B95,Ambrosiano!A:Q,16,0),0)</f>
        <v>0</v>
      </c>
      <c r="N95" s="139">
        <f>IFERROR(VLOOKUP(B95,#REF!,16,0),0)</f>
        <v>0</v>
      </c>
      <c r="O95" s="144"/>
      <c r="P95" s="141">
        <f t="shared" si="11"/>
        <v>0</v>
      </c>
      <c r="R95" s="145">
        <f t="shared" si="12"/>
        <v>0</v>
      </c>
      <c r="S95" s="142" t="e">
        <f>VLOOKUP(R95,Regolamento!J$6:L$14,3,0)</f>
        <v>#N/A</v>
      </c>
      <c r="U95" s="147">
        <f t="shared" si="13"/>
        <v>0</v>
      </c>
      <c r="W95" s="62"/>
      <c r="X95" s="81"/>
    </row>
    <row r="96" spans="1:24" s="8" customFormat="1" hidden="1" x14ac:dyDescent="0.25">
      <c r="A96">
        <v>91</v>
      </c>
      <c r="B96" s="8" t="s">
        <v>287</v>
      </c>
      <c r="C96" s="12" t="str">
        <f>IFERROR(VLOOKUP(B96,concorrenti!A:C,3,0)," ")</f>
        <v>A</v>
      </c>
      <c r="D96" s="12">
        <f>VLOOKUP(B96,concorrenti!A:E,5,0)</f>
        <v>0</v>
      </c>
      <c r="E96" s="59" t="str">
        <f>VLOOKUP(B96,concorrenti!A$2:G$295,2,0)</f>
        <v>CASTELLOTTI</v>
      </c>
      <c r="F96" s="139">
        <f>IFERROR(VLOOKUP(B96,'Nora Sciplino'!A$12:P$86,16,0),0)</f>
        <v>0</v>
      </c>
      <c r="G96" s="140">
        <f>IFERROR(VLOOKUP(B96,Castellotti!A:P,16,0),0)</f>
        <v>0</v>
      </c>
      <c r="H96" s="140">
        <f>IFERROR(VLOOKUP(B96,Solidarietà!A:P,16,0),0)</f>
        <v>0</v>
      </c>
      <c r="I96" s="140">
        <f>IFERROR(VLOOKUP(B96,'Erba Ghisallo'!A:P,16,0),0)</f>
        <v>0</v>
      </c>
      <c r="J96" s="139">
        <f>IFERROR(VLOOKUP(B96,Maserati!A$13:P$47,16,0),0)</f>
        <v>0</v>
      </c>
      <c r="K96" s="140">
        <v>0</v>
      </c>
      <c r="L96" s="139">
        <f>IFERROR(VLOOKUP(B96,'200 Miglia CR'!A:P,16,0),0)</f>
        <v>0</v>
      </c>
      <c r="M96" s="139">
        <f>IFERROR(VLOOKUP(B96,Ambrosiano!A:Q,16,0),0)</f>
        <v>0</v>
      </c>
      <c r="N96" s="139">
        <f>IFERROR(VLOOKUP(B96,#REF!,16,0),0)</f>
        <v>0</v>
      </c>
      <c r="O96" s="82"/>
      <c r="P96" s="141">
        <f t="shared" si="11"/>
        <v>0</v>
      </c>
      <c r="Q96"/>
      <c r="R96" s="45">
        <f t="shared" si="12"/>
        <v>0</v>
      </c>
      <c r="S96" s="142" t="e">
        <f>VLOOKUP(R96,Regolamento!J$6:L$14,3,0)</f>
        <v>#N/A</v>
      </c>
      <c r="T96"/>
      <c r="U96" s="147">
        <f t="shared" si="13"/>
        <v>0</v>
      </c>
    </row>
    <row r="97" spans="1:24" s="8" customFormat="1" hidden="1" x14ac:dyDescent="0.25">
      <c r="A97">
        <v>92</v>
      </c>
      <c r="B97" s="8" t="s">
        <v>133</v>
      </c>
      <c r="C97" s="12" t="str">
        <f>IFERROR(VLOOKUP(B97,concorrenti!A:C,3,0)," ")</f>
        <v>C</v>
      </c>
      <c r="D97" s="12">
        <f>VLOOKUP(B97,concorrenti!A:E,5,0)</f>
        <v>0</v>
      </c>
      <c r="E97" s="59" t="str">
        <f>VLOOKUP(B97,concorrenti!A$2:G$295,2,0)</f>
        <v>CASTELLOTTI</v>
      </c>
      <c r="F97" s="139">
        <f>IFERROR(VLOOKUP(B97,'Nora Sciplino'!A$12:P$86,16,0),0)</f>
        <v>0</v>
      </c>
      <c r="G97" s="140">
        <f>IFERROR(VLOOKUP(B97,Castellotti!A:P,16,0),0)</f>
        <v>0</v>
      </c>
      <c r="H97" s="140">
        <f>IFERROR(VLOOKUP(B97,Solidarietà!A:P,16,0),0)</f>
        <v>0</v>
      </c>
      <c r="I97" s="140">
        <f>IFERROR(VLOOKUP(B97,'Erba Ghisallo'!A:P,16,0),0)</f>
        <v>0</v>
      </c>
      <c r="J97" s="139">
        <f>IFERROR(VLOOKUP(B97,Maserati!A$13:P$47,16,0),0)</f>
        <v>0</v>
      </c>
      <c r="K97" s="140">
        <v>0</v>
      </c>
      <c r="L97" s="139">
        <f>IFERROR(VLOOKUP(B97,'200 Miglia CR'!A:P,16,0),0)</f>
        <v>0</v>
      </c>
      <c r="M97" s="139">
        <f>IFERROR(VLOOKUP(B97,Ambrosiano!A:Q,16,0),0)</f>
        <v>0</v>
      </c>
      <c r="N97" s="139">
        <f>IFERROR(VLOOKUP(B97,#REF!,16,0),0)</f>
        <v>0</v>
      </c>
      <c r="O97" s="82"/>
      <c r="P97" s="141">
        <f t="shared" si="11"/>
        <v>0</v>
      </c>
      <c r="Q97"/>
      <c r="R97" s="45">
        <f t="shared" si="12"/>
        <v>0</v>
      </c>
      <c r="S97" s="142" t="e">
        <f>VLOOKUP(R97,Regolamento!J$6:L$14,3,0)</f>
        <v>#N/A</v>
      </c>
      <c r="T97"/>
      <c r="U97" s="147">
        <f t="shared" si="13"/>
        <v>0</v>
      </c>
    </row>
    <row r="98" spans="1:24" s="8" customFormat="1" hidden="1" x14ac:dyDescent="0.25">
      <c r="A98">
        <v>93</v>
      </c>
      <c r="B98" s="8" t="s">
        <v>342</v>
      </c>
      <c r="C98" s="12" t="str">
        <f>IFERROR(VLOOKUP(B98,concorrenti!A:C,3,0)," ")</f>
        <v>A</v>
      </c>
      <c r="D98" s="12">
        <f>VLOOKUP(B98,concorrenti!A:E,5,0)</f>
        <v>0</v>
      </c>
      <c r="E98" s="59" t="str">
        <f>VLOOKUP(B98,concorrenti!A$2:G$295,2,0)</f>
        <v>VCC CARDUCCI</v>
      </c>
      <c r="F98" s="139">
        <f>IFERROR(VLOOKUP(B98,'Nora Sciplino'!A$12:P$86,16,0),0)</f>
        <v>0</v>
      </c>
      <c r="G98" s="140">
        <f>IFERROR(VLOOKUP(B98,Castellotti!A:P,16,0),0)</f>
        <v>0</v>
      </c>
      <c r="H98" s="140">
        <f>IFERROR(VLOOKUP(B98,Solidarietà!A:P,16,0),0)</f>
        <v>0</v>
      </c>
      <c r="I98" s="140">
        <f>IFERROR(VLOOKUP(B98,'Erba Ghisallo'!A:P,16,0),0)</f>
        <v>0</v>
      </c>
      <c r="J98" s="139">
        <f>IFERROR(VLOOKUP(B98,Maserati!A$13:P$47,16,0),0)</f>
        <v>0</v>
      </c>
      <c r="K98" s="140">
        <v>0</v>
      </c>
      <c r="L98" s="139">
        <f>IFERROR(VLOOKUP(B98,'200 Miglia CR'!A:P,16,0),0)</f>
        <v>0</v>
      </c>
      <c r="M98" s="139">
        <f>IFERROR(VLOOKUP(B98,Ambrosiano!A:Q,16,0),0)</f>
        <v>0</v>
      </c>
      <c r="N98" s="139">
        <f>IFERROR(VLOOKUP(B98,#REF!,16,0),0)</f>
        <v>0</v>
      </c>
      <c r="O98" s="144"/>
      <c r="P98" s="141">
        <f t="shared" si="11"/>
        <v>0</v>
      </c>
      <c r="R98" s="145">
        <f t="shared" si="12"/>
        <v>0</v>
      </c>
      <c r="S98" s="142" t="e">
        <f>VLOOKUP(R98,Regolamento!J$6:L$14,3,0)</f>
        <v>#N/A</v>
      </c>
      <c r="U98" s="147">
        <f t="shared" si="13"/>
        <v>0</v>
      </c>
      <c r="W98" s="62"/>
      <c r="X98" s="81"/>
    </row>
    <row r="99" spans="1:24" s="8" customFormat="1" hidden="1" x14ac:dyDescent="0.25">
      <c r="A99">
        <v>94</v>
      </c>
      <c r="B99" s="8" t="s">
        <v>343</v>
      </c>
      <c r="C99" s="12" t="str">
        <f>IFERROR(VLOOKUP(B99,concorrenti!A:C,3,0)," ")</f>
        <v>B</v>
      </c>
      <c r="D99" s="12">
        <f>VLOOKUP(B99,concorrenti!A:E,5,0)</f>
        <v>0</v>
      </c>
      <c r="E99" s="59" t="str">
        <f>VLOOKUP(B99,concorrenti!A$2:G$295,2,0)</f>
        <v>RI PORSCHE 356 (BS)</v>
      </c>
      <c r="F99" s="139">
        <f>IFERROR(VLOOKUP(B99,'Nora Sciplino'!A$12:P$86,16,0),0)</f>
        <v>0</v>
      </c>
      <c r="G99" s="140">
        <f>IFERROR(VLOOKUP(B99,Castellotti!A:P,16,0),0)</f>
        <v>0</v>
      </c>
      <c r="H99" s="140">
        <f>IFERROR(VLOOKUP(B99,Solidarietà!A:P,16,0),0)</f>
        <v>0</v>
      </c>
      <c r="I99" s="140">
        <f>IFERROR(VLOOKUP(B99,'Erba Ghisallo'!A:P,16,0),0)</f>
        <v>0</v>
      </c>
      <c r="J99" s="139">
        <f>IFERROR(VLOOKUP(B99,Maserati!A$13:P$47,16,0),0)</f>
        <v>0</v>
      </c>
      <c r="K99" s="140">
        <v>0</v>
      </c>
      <c r="L99" s="139">
        <f>IFERROR(VLOOKUP(B99,'200 Miglia CR'!A:P,16,0),0)</f>
        <v>0</v>
      </c>
      <c r="M99" s="139">
        <f>IFERROR(VLOOKUP(B99,Ambrosiano!A:Q,16,0),0)</f>
        <v>0</v>
      </c>
      <c r="N99" s="139">
        <f>IFERROR(VLOOKUP(B99,#REF!,16,0),0)</f>
        <v>0</v>
      </c>
      <c r="O99" s="144"/>
      <c r="P99" s="141">
        <f t="shared" si="11"/>
        <v>0</v>
      </c>
      <c r="R99" s="145">
        <f t="shared" si="12"/>
        <v>0</v>
      </c>
      <c r="S99" s="142" t="e">
        <f>VLOOKUP(R99,Regolamento!J$6:L$14,3,0)</f>
        <v>#N/A</v>
      </c>
      <c r="U99" s="147">
        <f t="shared" si="13"/>
        <v>0</v>
      </c>
    </row>
    <row r="100" spans="1:24" s="8" customFormat="1" hidden="1" x14ac:dyDescent="0.25">
      <c r="A100">
        <v>95</v>
      </c>
      <c r="B100" s="8" t="s">
        <v>180</v>
      </c>
      <c r="C100" s="12" t="str">
        <f>IFERROR(VLOOKUP(B100,concorrenti!A:C,3,0)," ")</f>
        <v>C</v>
      </c>
      <c r="D100" s="12">
        <f>VLOOKUP(B100,concorrenti!A:E,5,0)</f>
        <v>0</v>
      </c>
      <c r="E100" s="59" t="str">
        <f>VLOOKUP(B100,concorrenti!A$2:G$295,2,0)</f>
        <v>OROBICO</v>
      </c>
      <c r="F100" s="139">
        <f>IFERROR(VLOOKUP(B100,'Nora Sciplino'!A$12:P$86,16,0),0)</f>
        <v>0</v>
      </c>
      <c r="G100" s="140">
        <f>IFERROR(VLOOKUP(B100,Castellotti!A:P,16,0),0)</f>
        <v>0</v>
      </c>
      <c r="H100" s="140">
        <f>IFERROR(VLOOKUP(B100,Solidarietà!A:P,16,0),0)</f>
        <v>0</v>
      </c>
      <c r="I100" s="140">
        <f>IFERROR(VLOOKUP(B100,'Erba Ghisallo'!A:P,16,0),0)</f>
        <v>0</v>
      </c>
      <c r="J100" s="139">
        <f>IFERROR(VLOOKUP(B100,Maserati!A$13:P$47,16,0),0)</f>
        <v>0</v>
      </c>
      <c r="K100" s="140">
        <v>0</v>
      </c>
      <c r="L100" s="139">
        <f>IFERROR(VLOOKUP(B100,'200 Miglia CR'!A:P,16,0),0)</f>
        <v>0</v>
      </c>
      <c r="M100" s="139">
        <f>IFERROR(VLOOKUP(B100,Ambrosiano!A:Q,16,0),0)</f>
        <v>0</v>
      </c>
      <c r="N100" s="139">
        <f>IFERROR(VLOOKUP(B100,#REF!,16,0),0)</f>
        <v>0</v>
      </c>
      <c r="O100" s="144"/>
      <c r="P100" s="141">
        <f t="shared" si="11"/>
        <v>0</v>
      </c>
      <c r="R100" s="145">
        <f t="shared" si="12"/>
        <v>0</v>
      </c>
      <c r="S100" s="142" t="e">
        <f>VLOOKUP(R100,Regolamento!J$6:L$14,3,0)</f>
        <v>#N/A</v>
      </c>
      <c r="U100" s="147">
        <f t="shared" si="13"/>
        <v>0</v>
      </c>
    </row>
    <row r="101" spans="1:24" s="8" customFormat="1" hidden="1" x14ac:dyDescent="0.25">
      <c r="A101">
        <v>96</v>
      </c>
      <c r="B101" s="8" t="s">
        <v>326</v>
      </c>
      <c r="C101" s="12" t="str">
        <f>IFERROR(VLOOKUP(B101,concorrenti!A:C,3,0)," ")</f>
        <v>C</v>
      </c>
      <c r="D101" s="12">
        <f>VLOOKUP(B101,concorrenti!A:E,5,0)</f>
        <v>0</v>
      </c>
      <c r="E101" s="59" t="str">
        <f>VLOOKUP(B101,concorrenti!A$2:G$295,2,0)</f>
        <v>CMAE</v>
      </c>
      <c r="F101" s="139">
        <f>IFERROR(VLOOKUP(B101,'Nora Sciplino'!A$12:P$86,16,0),0)</f>
        <v>0</v>
      </c>
      <c r="G101" s="140">
        <f>IFERROR(VLOOKUP(B101,Castellotti!A:P,16,0),0)</f>
        <v>0</v>
      </c>
      <c r="H101" s="140">
        <f>IFERROR(VLOOKUP(B101,Solidarietà!A:P,16,0),0)</f>
        <v>0</v>
      </c>
      <c r="I101" s="140">
        <f>IFERROR(VLOOKUP(B101,'Erba Ghisallo'!A:P,16,0),0)</f>
        <v>0</v>
      </c>
      <c r="J101" s="139">
        <f>IFERROR(VLOOKUP(B101,Maserati!A$13:P$47,16,0),0)</f>
        <v>0</v>
      </c>
      <c r="K101" s="140">
        <v>0</v>
      </c>
      <c r="L101" s="139">
        <f>IFERROR(VLOOKUP(B101,'200 Miglia CR'!A:P,16,0),0)</f>
        <v>0</v>
      </c>
      <c r="M101" s="139">
        <f>IFERROR(VLOOKUP(B101,Ambrosiano!A:Q,16,0),0)</f>
        <v>0</v>
      </c>
      <c r="N101" s="139">
        <f>IFERROR(VLOOKUP(B101,#REF!,16,0),0)</f>
        <v>0</v>
      </c>
      <c r="O101" s="144"/>
      <c r="P101" s="141">
        <f t="shared" si="11"/>
        <v>0</v>
      </c>
      <c r="R101" s="145">
        <f t="shared" ref="R101:R132" si="14">COUNTIF(F101:N101,"&lt;&gt;0")</f>
        <v>0</v>
      </c>
      <c r="S101" s="142" t="e">
        <f>VLOOKUP(R101,Regolamento!J$6:L$14,3,0)</f>
        <v>#N/A</v>
      </c>
      <c r="U101" s="147">
        <f t="shared" ref="U101:U132" si="15">IFERROR(+S101*P101,0)</f>
        <v>0</v>
      </c>
      <c r="W101" s="62"/>
      <c r="X101" s="81"/>
    </row>
    <row r="102" spans="1:24" s="8" customFormat="1" hidden="1" x14ac:dyDescent="0.25">
      <c r="A102">
        <v>97</v>
      </c>
      <c r="B102" s="71" t="s">
        <v>401</v>
      </c>
      <c r="C102" s="12" t="str">
        <f>IFERROR(VLOOKUP(B102,concorrenti!A:C,3,0)," ")</f>
        <v>A</v>
      </c>
      <c r="D102" s="12">
        <f>VLOOKUP(B102,concorrenti!A:E,5,0)</f>
        <v>0</v>
      </c>
      <c r="E102" s="59" t="str">
        <f>VLOOKUP(B102,concorrenti!A$2:G$295,2,0)</f>
        <v>CMAE</v>
      </c>
      <c r="F102" s="139">
        <f>IFERROR(VLOOKUP(B102,'Nora Sciplino'!A$12:P$86,16,0),0)</f>
        <v>0</v>
      </c>
      <c r="G102" s="140">
        <f>IFERROR(VLOOKUP(B102,Castellotti!A:P,16,0),0)</f>
        <v>0</v>
      </c>
      <c r="H102" s="140">
        <f>IFERROR(VLOOKUP(B102,Solidarietà!A:P,16,0),0)</f>
        <v>0</v>
      </c>
      <c r="I102" s="140">
        <f>IFERROR(VLOOKUP(B102,'Erba Ghisallo'!A:P,16,0),0)</f>
        <v>0</v>
      </c>
      <c r="J102" s="139">
        <f>IFERROR(VLOOKUP(B102,Maserati!A$13:P$47,16,0),0)</f>
        <v>0</v>
      </c>
      <c r="K102" s="140">
        <v>0</v>
      </c>
      <c r="L102" s="139">
        <f>IFERROR(VLOOKUP(B102,'200 Miglia CR'!A:P,16,0),0)</f>
        <v>0</v>
      </c>
      <c r="M102" s="139">
        <f>IFERROR(VLOOKUP(B102,Ambrosiano!A:Q,16,0),0)</f>
        <v>0</v>
      </c>
      <c r="N102" s="139">
        <f>IFERROR(VLOOKUP(B102,#REF!,16,0),0)</f>
        <v>0</v>
      </c>
      <c r="O102" s="82"/>
      <c r="P102" s="141">
        <f t="shared" ref="P102:P133" si="16">+F102+H102+I102+G102+N102+L102+M102+J102+K102</f>
        <v>0</v>
      </c>
      <c r="Q102"/>
      <c r="R102" s="145">
        <f t="shared" si="14"/>
        <v>0</v>
      </c>
      <c r="S102" s="142" t="e">
        <f>VLOOKUP(R102,Regolamento!J$6:L$14,3,0)</f>
        <v>#N/A</v>
      </c>
      <c r="U102" s="147">
        <f t="shared" si="15"/>
        <v>0</v>
      </c>
      <c r="W102" s="62"/>
      <c r="X102" s="81"/>
    </row>
    <row r="103" spans="1:24" s="8" customFormat="1" hidden="1" x14ac:dyDescent="0.25">
      <c r="A103">
        <v>98</v>
      </c>
      <c r="B103" s="8" t="s">
        <v>347</v>
      </c>
      <c r="C103" s="12" t="str">
        <f>IFERROR(VLOOKUP(B103,concorrenti!A:C,3,0)," ")</f>
        <v>C</v>
      </c>
      <c r="D103" s="12">
        <f>VLOOKUP(B103,concorrenti!A:E,5,0)</f>
        <v>0</v>
      </c>
      <c r="E103" s="59" t="str">
        <f>VLOOKUP(B103,concorrenti!A$2:G$295,2,0)</f>
        <v>CASTELLOTTI</v>
      </c>
      <c r="F103" s="139">
        <f>IFERROR(VLOOKUP(B103,'Nora Sciplino'!A$12:P$86,16,0),0)</f>
        <v>0</v>
      </c>
      <c r="G103" s="140">
        <f>IFERROR(VLOOKUP(B103,Castellotti!A:P,16,0),0)</f>
        <v>0</v>
      </c>
      <c r="H103" s="140">
        <f>IFERROR(VLOOKUP(B103,Solidarietà!A:P,16,0),0)</f>
        <v>0</v>
      </c>
      <c r="I103" s="140">
        <f>IFERROR(VLOOKUP(B103,'Erba Ghisallo'!A:P,16,0),0)</f>
        <v>0</v>
      </c>
      <c r="J103" s="139">
        <f>IFERROR(VLOOKUP(B103,Maserati!A$13:P$47,16,0),0)</f>
        <v>0</v>
      </c>
      <c r="K103" s="140">
        <v>0</v>
      </c>
      <c r="L103" s="139">
        <f>IFERROR(VLOOKUP(B103,'200 Miglia CR'!A:P,16,0),0)</f>
        <v>0</v>
      </c>
      <c r="M103" s="139">
        <f>IFERROR(VLOOKUP(B103,Ambrosiano!A:Q,16,0),0)</f>
        <v>0</v>
      </c>
      <c r="N103" s="139">
        <f>IFERROR(VLOOKUP(B103,#REF!,16,0),0)</f>
        <v>0</v>
      </c>
      <c r="O103" s="144"/>
      <c r="P103" s="141">
        <f t="shared" si="16"/>
        <v>0</v>
      </c>
      <c r="R103" s="145">
        <f t="shared" si="14"/>
        <v>0</v>
      </c>
      <c r="S103" s="142" t="e">
        <f>VLOOKUP(R103,Regolamento!J$6:L$14,3,0)</f>
        <v>#N/A</v>
      </c>
      <c r="U103" s="147">
        <f t="shared" si="15"/>
        <v>0</v>
      </c>
    </row>
    <row r="104" spans="1:24" s="8" customFormat="1" hidden="1" x14ac:dyDescent="0.25">
      <c r="A104">
        <v>99</v>
      </c>
      <c r="B104" s="71" t="s">
        <v>281</v>
      </c>
      <c r="C104" s="12" t="str">
        <f>IFERROR(VLOOKUP(B104,concorrenti!A:C,3,0)," ")</f>
        <v>C</v>
      </c>
      <c r="D104" s="12">
        <f>VLOOKUP(B104,concorrenti!A:E,5,0)</f>
        <v>0</v>
      </c>
      <c r="E104" s="59" t="str">
        <f>VLOOKUP(B104,concorrenti!A$2:G$295,2,0)</f>
        <v>OROBICO</v>
      </c>
      <c r="F104" s="139">
        <f>IFERROR(VLOOKUP(B104,'Nora Sciplino'!A$12:P$86,16,0),0)</f>
        <v>0</v>
      </c>
      <c r="G104" s="140">
        <f>IFERROR(VLOOKUP(B104,Castellotti!A:P,16,0),0)</f>
        <v>0</v>
      </c>
      <c r="H104" s="140">
        <f>IFERROR(VLOOKUP(B104,Solidarietà!A:P,16,0),0)</f>
        <v>0</v>
      </c>
      <c r="I104" s="140">
        <f>IFERROR(VLOOKUP(B104,'Erba Ghisallo'!A:P,16,0),0)</f>
        <v>0</v>
      </c>
      <c r="J104" s="139">
        <f>IFERROR(VLOOKUP(B104,Maserati!A$13:P$47,16,0),0)</f>
        <v>0</v>
      </c>
      <c r="K104" s="140">
        <v>0</v>
      </c>
      <c r="L104" s="139">
        <f>IFERROR(VLOOKUP(B104,'200 Miglia CR'!A:P,16,0),0)</f>
        <v>0</v>
      </c>
      <c r="M104" s="139">
        <f>IFERROR(VLOOKUP(B104,Ambrosiano!A:Q,16,0),0)</f>
        <v>0</v>
      </c>
      <c r="N104" s="139">
        <f>IFERROR(VLOOKUP(B104,#REF!,16,0),0)</f>
        <v>0</v>
      </c>
      <c r="O104" s="144"/>
      <c r="P104" s="141">
        <f t="shared" si="16"/>
        <v>0</v>
      </c>
      <c r="R104" s="145">
        <f t="shared" si="14"/>
        <v>0</v>
      </c>
      <c r="S104" s="142" t="e">
        <f>VLOOKUP(R104,Regolamento!J$6:L$14,3,0)</f>
        <v>#N/A</v>
      </c>
      <c r="U104" s="147">
        <f t="shared" si="15"/>
        <v>0</v>
      </c>
    </row>
    <row r="105" spans="1:24" s="8" customFormat="1" hidden="1" x14ac:dyDescent="0.25">
      <c r="A105">
        <v>100</v>
      </c>
      <c r="B105" s="8" t="s">
        <v>151</v>
      </c>
      <c r="C105" s="12" t="str">
        <f>IFERROR(VLOOKUP(B105,concorrenti!A:C,3,0)," ")</f>
        <v>C</v>
      </c>
      <c r="D105" s="12">
        <f>VLOOKUP(B105,concorrenti!A:E,5,0)</f>
        <v>0</v>
      </c>
      <c r="E105" s="59" t="str">
        <f>VLOOKUP(B105,concorrenti!A$2:G$295,2,0)</f>
        <v>CLASSIC CLUB ITALIA</v>
      </c>
      <c r="F105" s="139">
        <f>IFERROR(VLOOKUP(B105,'Nora Sciplino'!A$12:P$86,16,0),0)</f>
        <v>0</v>
      </c>
      <c r="G105" s="140">
        <f>IFERROR(VLOOKUP(B105,Castellotti!A:P,16,0),0)</f>
        <v>0</v>
      </c>
      <c r="H105" s="140">
        <f>IFERROR(VLOOKUP(B105,Solidarietà!A:P,16,0),0)</f>
        <v>0</v>
      </c>
      <c r="I105" s="140">
        <f>IFERROR(VLOOKUP(B105,'Erba Ghisallo'!A:P,16,0),0)</f>
        <v>0</v>
      </c>
      <c r="J105" s="139">
        <f>IFERROR(VLOOKUP(B105,Maserati!A$13:P$47,16,0),0)</f>
        <v>0</v>
      </c>
      <c r="K105" s="140">
        <v>0</v>
      </c>
      <c r="L105" s="139">
        <f>IFERROR(VLOOKUP(B105,'200 Miglia CR'!A:P,16,0),0)</f>
        <v>0</v>
      </c>
      <c r="M105" s="139">
        <f>IFERROR(VLOOKUP(B105,Ambrosiano!A:Q,16,0),0)</f>
        <v>0</v>
      </c>
      <c r="N105" s="139">
        <f>IFERROR(VLOOKUP(B105,#REF!,16,0),0)</f>
        <v>0</v>
      </c>
      <c r="O105" s="144"/>
      <c r="P105" s="141">
        <f t="shared" si="16"/>
        <v>0</v>
      </c>
      <c r="R105" s="145">
        <f t="shared" si="14"/>
        <v>0</v>
      </c>
      <c r="S105" s="142" t="e">
        <f>VLOOKUP(R105,Regolamento!J$6:L$14,3,0)</f>
        <v>#N/A</v>
      </c>
      <c r="U105" s="147">
        <f t="shared" si="15"/>
        <v>0</v>
      </c>
    </row>
    <row r="106" spans="1:24" s="8" customFormat="1" hidden="1" x14ac:dyDescent="0.25">
      <c r="A106">
        <v>101</v>
      </c>
      <c r="B106" s="71" t="s">
        <v>436</v>
      </c>
      <c r="C106" s="12" t="str">
        <f>IFERROR(VLOOKUP(B106,concorrenti!A:C,3,0)," ")</f>
        <v>A</v>
      </c>
      <c r="D106" s="12">
        <f>VLOOKUP(B106,concorrenti!A:E,5,0)</f>
        <v>0</v>
      </c>
      <c r="E106" s="59" t="str">
        <f>VLOOKUP(B106,concorrenti!A$2:G$295,2,0)</f>
        <v>CAVEC</v>
      </c>
      <c r="F106" s="139">
        <f>IFERROR(VLOOKUP(B106,'Nora Sciplino'!A$12:P$86,16,0),0)</f>
        <v>0</v>
      </c>
      <c r="G106" s="140">
        <f>IFERROR(VLOOKUP(B106,Castellotti!A:P,16,0),0)</f>
        <v>0</v>
      </c>
      <c r="H106" s="140">
        <f>IFERROR(VLOOKUP(B106,Solidarietà!A:P,16,0),0)</f>
        <v>0</v>
      </c>
      <c r="I106" s="140">
        <f>IFERROR(VLOOKUP(B106,'Erba Ghisallo'!A:P,16,0),0)</f>
        <v>0</v>
      </c>
      <c r="J106" s="139">
        <f>IFERROR(VLOOKUP(B106,Maserati!A$13:P$47,16,0),0)</f>
        <v>0</v>
      </c>
      <c r="K106" s="140">
        <v>0</v>
      </c>
      <c r="L106" s="139">
        <f>IFERROR(VLOOKUP(B106,'200 Miglia CR'!A:P,16,0),0)</f>
        <v>0</v>
      </c>
      <c r="M106" s="139">
        <f>IFERROR(VLOOKUP(B106,Ambrosiano!A:Q,16,0),0)</f>
        <v>0</v>
      </c>
      <c r="N106" s="139">
        <f>IFERROR(VLOOKUP(B106,#REF!,16,0),0)</f>
        <v>0</v>
      </c>
      <c r="O106" s="144"/>
      <c r="P106" s="141">
        <f t="shared" si="16"/>
        <v>0</v>
      </c>
      <c r="R106" s="145">
        <f t="shared" si="14"/>
        <v>0</v>
      </c>
      <c r="S106" s="142" t="e">
        <f>VLOOKUP(R106,Regolamento!J$6:L$14,3,0)</f>
        <v>#N/A</v>
      </c>
      <c r="U106" s="147">
        <f t="shared" si="15"/>
        <v>0</v>
      </c>
    </row>
    <row r="107" spans="1:24" s="8" customFormat="1" hidden="1" x14ac:dyDescent="0.25">
      <c r="A107">
        <v>102</v>
      </c>
      <c r="B107" s="63" t="s">
        <v>462</v>
      </c>
      <c r="C107" s="12" t="str">
        <f>IFERROR(VLOOKUP(B107,concorrenti!A:C,3,0)," ")</f>
        <v>C</v>
      </c>
      <c r="D107" s="12">
        <f>VLOOKUP(B107,concorrenti!A:E,5,0)</f>
        <v>0</v>
      </c>
      <c r="E107" s="59" t="str">
        <f>VLOOKUP(B107,concorrenti!A$2:G$295,2,0)</f>
        <v>AMAMS</v>
      </c>
      <c r="F107" s="139">
        <f>IFERROR(VLOOKUP(B107,'Nora Sciplino'!A$12:P$86,16,0),0)</f>
        <v>0</v>
      </c>
      <c r="G107" s="140">
        <f>IFERROR(VLOOKUP(B107,Castellotti!A:P,16,0),0)</f>
        <v>0</v>
      </c>
      <c r="H107" s="140">
        <f>IFERROR(VLOOKUP(B107,Solidarietà!A:P,16,0),0)</f>
        <v>0</v>
      </c>
      <c r="I107" s="139">
        <f>IFERROR(VLOOKUP(B107,'Erba Ghisallo'!A:P,16,0),0)</f>
        <v>0</v>
      </c>
      <c r="J107" s="139">
        <f>IFERROR(VLOOKUP(B107,Maserati!A$13:P$47,16,0),0)</f>
        <v>0</v>
      </c>
      <c r="K107" s="140">
        <v>0</v>
      </c>
      <c r="L107" s="139">
        <f>IFERROR(VLOOKUP(B107,'200 Miglia CR'!A:P,16,0),0)</f>
        <v>0</v>
      </c>
      <c r="M107" s="139">
        <f>IFERROR(VLOOKUP(B107,Ambrosiano!A:Q,16,0),0)</f>
        <v>0</v>
      </c>
      <c r="N107" s="139">
        <f>IFERROR(VLOOKUP(B107,#REF!,16,0),0)</f>
        <v>0</v>
      </c>
      <c r="O107" s="144"/>
      <c r="P107" s="141">
        <f t="shared" si="16"/>
        <v>0</v>
      </c>
      <c r="R107" s="45">
        <f t="shared" si="14"/>
        <v>0</v>
      </c>
      <c r="S107" s="142" t="e">
        <f>VLOOKUP(R107,Regolamento!J$6:L$14,3,0)</f>
        <v>#N/A</v>
      </c>
      <c r="U107" s="147">
        <f t="shared" si="15"/>
        <v>0</v>
      </c>
    </row>
    <row r="108" spans="1:24" s="8" customFormat="1" hidden="1" x14ac:dyDescent="0.25">
      <c r="A108">
        <v>103</v>
      </c>
      <c r="B108" s="71" t="s">
        <v>400</v>
      </c>
      <c r="C108" s="12" t="str">
        <f>IFERROR(VLOOKUP(B108,concorrenti!A:C,3,0)," ")</f>
        <v>A</v>
      </c>
      <c r="D108" s="12">
        <f>VLOOKUP(B108,concorrenti!A:E,5,0)</f>
        <v>0</v>
      </c>
      <c r="E108" s="59" t="str">
        <f>VLOOKUP(B108,concorrenti!A$2:G$295,2,0)</f>
        <v>MWVCC</v>
      </c>
      <c r="F108" s="139">
        <f>IFERROR(VLOOKUP(B108,'Nora Sciplino'!A$12:P$86,16,0),0)</f>
        <v>0</v>
      </c>
      <c r="G108" s="140">
        <f>IFERROR(VLOOKUP(B108,Castellotti!A:P,16,0),0)</f>
        <v>0</v>
      </c>
      <c r="H108" s="140">
        <f>IFERROR(VLOOKUP(B108,Solidarietà!A:P,16,0),0)</f>
        <v>0</v>
      </c>
      <c r="I108" s="140">
        <f>IFERROR(VLOOKUP(B108,'Erba Ghisallo'!A:P,16,0),0)</f>
        <v>0</v>
      </c>
      <c r="J108" s="139">
        <f>IFERROR(VLOOKUP(B108,Maserati!A$13:P$47,16,0),0)</f>
        <v>0</v>
      </c>
      <c r="K108" s="140">
        <v>0</v>
      </c>
      <c r="L108" s="139">
        <f>IFERROR(VLOOKUP(B108,'200 Miglia CR'!A:P,16,0),0)</f>
        <v>0</v>
      </c>
      <c r="M108" s="139">
        <f>IFERROR(VLOOKUP(B108,Ambrosiano!A:Q,16,0),0)</f>
        <v>0</v>
      </c>
      <c r="N108" s="139">
        <f>IFERROR(VLOOKUP(B108,#REF!,16,0),0)</f>
        <v>0</v>
      </c>
      <c r="O108" s="82"/>
      <c r="P108" s="141">
        <f t="shared" si="16"/>
        <v>0</v>
      </c>
      <c r="Q108"/>
      <c r="R108" s="145">
        <f t="shared" si="14"/>
        <v>0</v>
      </c>
      <c r="S108" s="142" t="e">
        <f>VLOOKUP(R108,Regolamento!J$6:L$14,3,0)</f>
        <v>#N/A</v>
      </c>
      <c r="U108" s="147">
        <f t="shared" si="15"/>
        <v>0</v>
      </c>
      <c r="W108" s="62"/>
      <c r="X108" s="81"/>
    </row>
    <row r="109" spans="1:24" s="8" customFormat="1" hidden="1" x14ac:dyDescent="0.25">
      <c r="A109">
        <v>104</v>
      </c>
      <c r="B109" s="8" t="s">
        <v>277</v>
      </c>
      <c r="C109" s="12" t="str">
        <f>IFERROR(VLOOKUP(B109,concorrenti!A:C,3,0)," ")</f>
        <v>B</v>
      </c>
      <c r="D109" s="12">
        <f>VLOOKUP(B109,concorrenti!A:E,5,0)</f>
        <v>0</v>
      </c>
      <c r="E109" s="59" t="str">
        <f>VLOOKUP(B109,concorrenti!A$2:G$295,2,0)</f>
        <v>OROBICO</v>
      </c>
      <c r="F109" s="139">
        <f>IFERROR(VLOOKUP(B109,'Nora Sciplino'!A$12:P$86,16,0),0)</f>
        <v>0</v>
      </c>
      <c r="G109" s="140">
        <f>IFERROR(VLOOKUP(B109,Castellotti!A:P,16,0),0)</f>
        <v>0</v>
      </c>
      <c r="H109" s="140">
        <f>IFERROR(VLOOKUP(B109,Solidarietà!A:P,16,0),0)</f>
        <v>0</v>
      </c>
      <c r="I109" s="140">
        <f>IFERROR(VLOOKUP(B109,'Erba Ghisallo'!A:P,16,0),0)</f>
        <v>0</v>
      </c>
      <c r="J109" s="139">
        <f>IFERROR(VLOOKUP(B109,Maserati!A$13:P$47,16,0),0)</f>
        <v>0</v>
      </c>
      <c r="K109" s="140">
        <v>0</v>
      </c>
      <c r="L109" s="139">
        <f>IFERROR(VLOOKUP(B109,'200 Miglia CR'!A:P,16,0),0)</f>
        <v>0</v>
      </c>
      <c r="M109" s="139">
        <f>IFERROR(VLOOKUP(B109,Ambrosiano!A:Q,16,0),0)</f>
        <v>0</v>
      </c>
      <c r="N109" s="139">
        <f>IFERROR(VLOOKUP(B109,#REF!,16,0),0)</f>
        <v>0</v>
      </c>
      <c r="O109" s="82"/>
      <c r="P109" s="141">
        <f t="shared" si="16"/>
        <v>0</v>
      </c>
      <c r="Q109"/>
      <c r="R109" s="45">
        <f t="shared" si="14"/>
        <v>0</v>
      </c>
      <c r="S109" s="142" t="e">
        <f>VLOOKUP(R109,Regolamento!J$6:L$14,3,0)</f>
        <v>#N/A</v>
      </c>
      <c r="T109"/>
      <c r="U109" s="141">
        <f t="shared" si="15"/>
        <v>0</v>
      </c>
    </row>
    <row r="110" spans="1:24" s="8" customFormat="1" hidden="1" x14ac:dyDescent="0.25">
      <c r="A110">
        <v>105</v>
      </c>
      <c r="B110" s="8" t="s">
        <v>253</v>
      </c>
      <c r="C110" s="12" t="str">
        <f>IFERROR(VLOOKUP(B110,concorrenti!A:C,3,0)," ")</f>
        <v>B</v>
      </c>
      <c r="D110" s="12">
        <f>VLOOKUP(B110,concorrenti!A:E,5,0)</f>
        <v>0</v>
      </c>
      <c r="E110" s="59" t="str">
        <f>VLOOKUP(B110,concorrenti!A$2:G$295,2,0)</f>
        <v>OROBICO</v>
      </c>
      <c r="F110" s="139">
        <f>IFERROR(VLOOKUP(B110,'Nora Sciplino'!A$12:P$86,16,0),0)</f>
        <v>0</v>
      </c>
      <c r="G110" s="140">
        <f>IFERROR(VLOOKUP(B110,Castellotti!A:P,16,0),0)</f>
        <v>0</v>
      </c>
      <c r="H110" s="140">
        <f>IFERROR(VLOOKUP(B110,Solidarietà!A:P,16,0),0)</f>
        <v>0</v>
      </c>
      <c r="I110" s="140">
        <f>IFERROR(VLOOKUP(B110,'Erba Ghisallo'!A:P,16,0),0)</f>
        <v>0</v>
      </c>
      <c r="J110" s="139">
        <f>IFERROR(VLOOKUP(B110,Maserati!A$13:P$47,16,0),0)</f>
        <v>0</v>
      </c>
      <c r="K110" s="140">
        <v>0</v>
      </c>
      <c r="L110" s="139">
        <f>IFERROR(VLOOKUP(B110,'200 Miglia CR'!A:P,16,0),0)</f>
        <v>0</v>
      </c>
      <c r="M110" s="139">
        <f>IFERROR(VLOOKUP(B110,Ambrosiano!A:Q,16,0),0)</f>
        <v>0</v>
      </c>
      <c r="N110" s="139">
        <f>IFERROR(VLOOKUP(B110,#REF!,16,0),0)</f>
        <v>0</v>
      </c>
      <c r="O110" s="144"/>
      <c r="P110" s="141">
        <f t="shared" si="16"/>
        <v>0</v>
      </c>
      <c r="R110" s="145">
        <f t="shared" si="14"/>
        <v>0</v>
      </c>
      <c r="S110" s="142" t="e">
        <f>VLOOKUP(R110,Regolamento!J$6:L$14,3,0)</f>
        <v>#N/A</v>
      </c>
      <c r="U110" s="147">
        <f t="shared" si="15"/>
        <v>0</v>
      </c>
      <c r="W110" s="62"/>
      <c r="X110" s="81"/>
    </row>
    <row r="111" spans="1:24" s="8" customFormat="1" hidden="1" x14ac:dyDescent="0.25">
      <c r="A111">
        <v>106</v>
      </c>
      <c r="B111" s="8" t="s">
        <v>76</v>
      </c>
      <c r="C111" s="12" t="str">
        <f>IFERROR(VLOOKUP(B111,concorrenti!A:C,3,0)," ")</f>
        <v>B</v>
      </c>
      <c r="D111" s="12">
        <f>VLOOKUP(B111,concorrenti!A:E,5,0)</f>
        <v>0</v>
      </c>
      <c r="E111" s="59" t="str">
        <f>VLOOKUP(B111,concorrenti!A$2:G$295,2,0)</f>
        <v>VALTELLINA</v>
      </c>
      <c r="F111" s="139">
        <f>IFERROR(VLOOKUP(B111,'Nora Sciplino'!A$12:P$86,16,0),0)</f>
        <v>0</v>
      </c>
      <c r="G111" s="140">
        <f>IFERROR(VLOOKUP(B111,Castellotti!A:P,16,0),0)</f>
        <v>0</v>
      </c>
      <c r="H111" s="140">
        <f>IFERROR(VLOOKUP(B111,Solidarietà!A:P,16,0),0)</f>
        <v>0</v>
      </c>
      <c r="I111" s="140">
        <f>IFERROR(VLOOKUP(B111,'Erba Ghisallo'!A:P,16,0),0)</f>
        <v>0</v>
      </c>
      <c r="J111" s="139">
        <f>IFERROR(VLOOKUP(B111,Maserati!A$13:P$47,16,0),0)</f>
        <v>0</v>
      </c>
      <c r="K111" s="140">
        <v>0</v>
      </c>
      <c r="L111" s="139">
        <f>IFERROR(VLOOKUP(B111,'200 Miglia CR'!A:P,16,0),0)</f>
        <v>0</v>
      </c>
      <c r="M111" s="139">
        <f>IFERROR(VLOOKUP(B111,Ambrosiano!A:Q,16,0),0)</f>
        <v>0</v>
      </c>
      <c r="N111" s="139">
        <f>IFERROR(VLOOKUP(B111,#REF!,16,0),0)</f>
        <v>0</v>
      </c>
      <c r="O111" s="144"/>
      <c r="P111" s="141">
        <f t="shared" si="16"/>
        <v>0</v>
      </c>
      <c r="R111" s="145">
        <f t="shared" si="14"/>
        <v>0</v>
      </c>
      <c r="S111" s="142" t="e">
        <f>VLOOKUP(R111,Regolamento!J$6:L$14,3,0)</f>
        <v>#N/A</v>
      </c>
      <c r="U111" s="147">
        <f t="shared" si="15"/>
        <v>0</v>
      </c>
    </row>
    <row r="112" spans="1:24" s="8" customFormat="1" hidden="1" x14ac:dyDescent="0.25">
      <c r="A112">
        <v>107</v>
      </c>
      <c r="B112" s="71" t="s">
        <v>429</v>
      </c>
      <c r="C112" s="12" t="str">
        <f>IFERROR(VLOOKUP(B112,concorrenti!A:C,3,0)," ")</f>
        <v>C</v>
      </c>
      <c r="D112" s="12" t="str">
        <f>VLOOKUP(B112,concorrenti!A:E,5,0)</f>
        <v>X</v>
      </c>
      <c r="E112" s="59" t="str">
        <f>VLOOKUP(B112,concorrenti!A$2:G$295,2,0)</f>
        <v>VCC COMO</v>
      </c>
      <c r="F112" s="139">
        <f>IFERROR(VLOOKUP(B112,'Nora Sciplino'!A$12:P$86,16,0),0)</f>
        <v>0</v>
      </c>
      <c r="G112" s="140">
        <f>IFERROR(VLOOKUP(B112,Castellotti!A:P,16,0),0)</f>
        <v>0</v>
      </c>
      <c r="H112" s="140">
        <f>IFERROR(VLOOKUP(B112,Solidarietà!A:P,16,0),0)</f>
        <v>0</v>
      </c>
      <c r="I112" s="140">
        <f>IFERROR(VLOOKUP(B112,'Erba Ghisallo'!A:P,16,0),0)</f>
        <v>0</v>
      </c>
      <c r="J112" s="139">
        <f>IFERROR(VLOOKUP(B112,Maserati!A$13:P$47,16,0),0)</f>
        <v>0</v>
      </c>
      <c r="K112" s="140">
        <v>0</v>
      </c>
      <c r="L112" s="139">
        <f>IFERROR(VLOOKUP(B112,'200 Miglia CR'!A:P,16,0),0)</f>
        <v>0</v>
      </c>
      <c r="M112" s="139">
        <f>IFERROR(VLOOKUP(B112,Ambrosiano!A:Q,16,0),0)</f>
        <v>0</v>
      </c>
      <c r="N112" s="139">
        <f>IFERROR(VLOOKUP(B112,#REF!,16,0),0)</f>
        <v>0</v>
      </c>
      <c r="O112" s="144"/>
      <c r="P112" s="141">
        <f t="shared" si="16"/>
        <v>0</v>
      </c>
      <c r="R112" s="145">
        <f t="shared" si="14"/>
        <v>0</v>
      </c>
      <c r="S112" s="142" t="e">
        <f>VLOOKUP(R112,Regolamento!J$6:L$14,3,0)</f>
        <v>#N/A</v>
      </c>
      <c r="U112" s="147">
        <f t="shared" si="15"/>
        <v>0</v>
      </c>
    </row>
    <row r="113" spans="1:24" s="8" customFormat="1" hidden="1" x14ac:dyDescent="0.25">
      <c r="A113">
        <v>108</v>
      </c>
      <c r="B113" s="8" t="s">
        <v>200</v>
      </c>
      <c r="C113" s="12" t="str">
        <f>IFERROR(VLOOKUP(B113,concorrenti!A:C,3,0)," ")</f>
        <v>C</v>
      </c>
      <c r="D113" s="12">
        <f>VLOOKUP(B113,concorrenti!A:E,5,0)</f>
        <v>0</v>
      </c>
      <c r="E113" s="59" t="str">
        <f>VLOOKUP(B113,concorrenti!A$2:G$295,2,0)</f>
        <v>VCC COMO</v>
      </c>
      <c r="F113" s="139">
        <f>IFERROR(VLOOKUP(B113,'Nora Sciplino'!A$12:P$86,16,0),0)</f>
        <v>0</v>
      </c>
      <c r="G113" s="140">
        <f>IFERROR(VLOOKUP(B113,Castellotti!A:P,16,0),0)</f>
        <v>0</v>
      </c>
      <c r="H113" s="140">
        <f>IFERROR(VLOOKUP(B113,Solidarietà!A:P,16,0),0)</f>
        <v>0</v>
      </c>
      <c r="I113" s="140">
        <f>IFERROR(VLOOKUP(B113,'Erba Ghisallo'!A:P,16,0),0)</f>
        <v>0</v>
      </c>
      <c r="J113" s="139">
        <f>IFERROR(VLOOKUP(B113,Maserati!A$13:P$47,16,0),0)</f>
        <v>0</v>
      </c>
      <c r="K113" s="140">
        <v>0</v>
      </c>
      <c r="L113" s="139">
        <f>IFERROR(VLOOKUP(B113,'200 Miglia CR'!A:P,16,0),0)</f>
        <v>0</v>
      </c>
      <c r="M113" s="139">
        <f>IFERROR(VLOOKUP(B113,Ambrosiano!A:Q,16,0),0)</f>
        <v>0</v>
      </c>
      <c r="N113" s="139">
        <f>IFERROR(VLOOKUP(B113,#REF!,16,0),0)</f>
        <v>0</v>
      </c>
      <c r="O113" s="144"/>
      <c r="P113" s="141">
        <f t="shared" si="16"/>
        <v>0</v>
      </c>
      <c r="R113" s="145">
        <f t="shared" si="14"/>
        <v>0</v>
      </c>
      <c r="S113" s="142" t="e">
        <f>VLOOKUP(R113,Regolamento!J$6:L$14,3,0)</f>
        <v>#N/A</v>
      </c>
      <c r="U113" s="147">
        <f t="shared" si="15"/>
        <v>0</v>
      </c>
    </row>
    <row r="114" spans="1:24" s="8" customFormat="1" hidden="1" x14ac:dyDescent="0.25">
      <c r="A114">
        <v>109</v>
      </c>
      <c r="B114" s="8" t="s">
        <v>345</v>
      </c>
      <c r="C114" s="12" t="str">
        <f>IFERROR(VLOOKUP(B114,concorrenti!A:C,3,0)," ")</f>
        <v>C</v>
      </c>
      <c r="D114" s="12">
        <f>VLOOKUP(B114,concorrenti!A:E,5,0)</f>
        <v>0</v>
      </c>
      <c r="E114" s="59" t="str">
        <f>VLOOKUP(B114,concorrenti!A$2:G$295,2,0)</f>
        <v>VCC CARDUCCI</v>
      </c>
      <c r="F114" s="139">
        <f>IFERROR(VLOOKUP(B114,'Nora Sciplino'!A$12:P$86,16,0),0)</f>
        <v>0</v>
      </c>
      <c r="G114" s="140">
        <f>IFERROR(VLOOKUP(B114,Castellotti!A:P,16,0),0)</f>
        <v>0</v>
      </c>
      <c r="H114" s="140">
        <f>IFERROR(VLOOKUP(B114,Solidarietà!A:P,16,0),0)</f>
        <v>0</v>
      </c>
      <c r="I114" s="140">
        <f>IFERROR(VLOOKUP(B114,'Erba Ghisallo'!A:P,16,0),0)</f>
        <v>0</v>
      </c>
      <c r="J114" s="139">
        <f>IFERROR(VLOOKUP(B114,Maserati!A$13:P$47,16,0),0)</f>
        <v>0</v>
      </c>
      <c r="K114" s="140">
        <v>0</v>
      </c>
      <c r="L114" s="139">
        <f>IFERROR(VLOOKUP(B114,'200 Miglia CR'!A:P,16,0),0)</f>
        <v>0</v>
      </c>
      <c r="M114" s="139">
        <f>IFERROR(VLOOKUP(B114,Ambrosiano!A:Q,16,0),0)</f>
        <v>0</v>
      </c>
      <c r="N114" s="139">
        <f>IFERROR(VLOOKUP(B114,#REF!,16,0),0)</f>
        <v>0</v>
      </c>
      <c r="O114" s="144"/>
      <c r="P114" s="141">
        <f t="shared" si="16"/>
        <v>0</v>
      </c>
      <c r="R114" s="145">
        <f t="shared" si="14"/>
        <v>0</v>
      </c>
      <c r="S114" s="142" t="e">
        <f>VLOOKUP(R114,Regolamento!J$6:L$14,3,0)</f>
        <v>#N/A</v>
      </c>
      <c r="U114" s="147">
        <f t="shared" si="15"/>
        <v>0</v>
      </c>
    </row>
    <row r="115" spans="1:24" s="8" customFormat="1" hidden="1" x14ac:dyDescent="0.25">
      <c r="A115">
        <v>110</v>
      </c>
      <c r="B115" s="8" t="s">
        <v>70</v>
      </c>
      <c r="C115" s="12" t="str">
        <f>IFERROR(VLOOKUP(B115,concorrenti!A:C,3,0)," ")</f>
        <v>A</v>
      </c>
      <c r="D115" s="12">
        <f>VLOOKUP(B115,concorrenti!A:E,5,0)</f>
        <v>0</v>
      </c>
      <c r="E115" s="59" t="str">
        <f>VLOOKUP(B115,concorrenti!A$2:G$295,2,0)</f>
        <v>VAMS</v>
      </c>
      <c r="F115" s="139">
        <f>IFERROR(VLOOKUP(B115,'Nora Sciplino'!A$12:P$86,16,0),0)</f>
        <v>0</v>
      </c>
      <c r="G115" s="140">
        <f>IFERROR(VLOOKUP(B115,Castellotti!A:P,16,0),0)</f>
        <v>0</v>
      </c>
      <c r="H115" s="140">
        <f>IFERROR(VLOOKUP(B115,Solidarietà!A:P,16,0),0)</f>
        <v>0</v>
      </c>
      <c r="I115" s="140">
        <f>IFERROR(VLOOKUP(B115,'Erba Ghisallo'!A:P,16,0),0)</f>
        <v>0</v>
      </c>
      <c r="J115" s="139">
        <f>IFERROR(VLOOKUP(B115,Maserati!A$13:P$47,16,0),0)</f>
        <v>0</v>
      </c>
      <c r="K115" s="140">
        <v>0</v>
      </c>
      <c r="L115" s="139">
        <f>IFERROR(VLOOKUP(B115,'200 Miglia CR'!A:P,16,0),0)</f>
        <v>0</v>
      </c>
      <c r="M115" s="139">
        <f>IFERROR(VLOOKUP(B115,Ambrosiano!A:Q,16,0),0)</f>
        <v>0</v>
      </c>
      <c r="N115" s="139">
        <f>IFERROR(VLOOKUP(B115,#REF!,16,0),0)</f>
        <v>0</v>
      </c>
      <c r="O115" s="144"/>
      <c r="P115" s="141">
        <f t="shared" si="16"/>
        <v>0</v>
      </c>
      <c r="R115" s="145">
        <f t="shared" si="14"/>
        <v>0</v>
      </c>
      <c r="S115" s="142" t="e">
        <f>VLOOKUP(R115,Regolamento!J$6:L$14,3,0)</f>
        <v>#N/A</v>
      </c>
      <c r="U115" s="147">
        <f t="shared" si="15"/>
        <v>0</v>
      </c>
      <c r="W115" s="62"/>
      <c r="X115" s="81"/>
    </row>
    <row r="116" spans="1:24" s="8" customFormat="1" hidden="1" x14ac:dyDescent="0.25">
      <c r="A116">
        <v>111</v>
      </c>
      <c r="B116" s="8" t="s">
        <v>80</v>
      </c>
      <c r="C116" s="12" t="str">
        <f>IFERROR(VLOOKUP(B116,concorrenti!A:C,3,0)," ")</f>
        <v>C</v>
      </c>
      <c r="D116" s="12">
        <f>VLOOKUP(B116,concorrenti!A:E,5,0)</f>
        <v>0</v>
      </c>
      <c r="E116" s="59" t="str">
        <f>VLOOKUP(B116,concorrenti!A$2:G$295,2,0)</f>
        <v>VALTELLINA</v>
      </c>
      <c r="F116" s="139">
        <f>IFERROR(VLOOKUP(B116,'Nora Sciplino'!A$12:P$86,16,0),0)</f>
        <v>0</v>
      </c>
      <c r="G116" s="140">
        <f>IFERROR(VLOOKUP(B116,Castellotti!A:P,16,0),0)</f>
        <v>0</v>
      </c>
      <c r="H116" s="140">
        <f>IFERROR(VLOOKUP(B116,Solidarietà!A:P,16,0),0)</f>
        <v>0</v>
      </c>
      <c r="I116" s="140">
        <f>IFERROR(VLOOKUP(B116,'Erba Ghisallo'!A:P,16,0),0)</f>
        <v>0</v>
      </c>
      <c r="J116" s="139">
        <f>IFERROR(VLOOKUP(B116,Maserati!A$13:P$47,16,0),0)</f>
        <v>0</v>
      </c>
      <c r="K116" s="140">
        <v>0</v>
      </c>
      <c r="L116" s="139">
        <f>IFERROR(VLOOKUP(B116,'200 Miglia CR'!A:P,16,0),0)</f>
        <v>0</v>
      </c>
      <c r="M116" s="139">
        <f>IFERROR(VLOOKUP(B116,Ambrosiano!A:Q,16,0),0)</f>
        <v>0</v>
      </c>
      <c r="N116" s="139">
        <f>IFERROR(VLOOKUP(B116,#REF!,16,0),0)</f>
        <v>0</v>
      </c>
      <c r="O116" s="144"/>
      <c r="P116" s="141">
        <f t="shared" si="16"/>
        <v>0</v>
      </c>
      <c r="R116" s="145">
        <f t="shared" si="14"/>
        <v>0</v>
      </c>
      <c r="S116" s="142" t="e">
        <f>VLOOKUP(R116,Regolamento!J$6:L$14,3,0)</f>
        <v>#N/A</v>
      </c>
      <c r="U116" s="147">
        <f t="shared" si="15"/>
        <v>0</v>
      </c>
    </row>
    <row r="117" spans="1:24" s="8" customFormat="1" hidden="1" x14ac:dyDescent="0.25">
      <c r="A117">
        <v>112</v>
      </c>
      <c r="B117" s="71" t="s">
        <v>424</v>
      </c>
      <c r="C117" s="12" t="str">
        <f>IFERROR(VLOOKUP(B117,concorrenti!A:C,3,0)," ")</f>
        <v>C</v>
      </c>
      <c r="D117" s="12">
        <f>VLOOKUP(B117,concorrenti!A:E,5,0)</f>
        <v>0</v>
      </c>
      <c r="E117" s="59" t="str">
        <f>VLOOKUP(B117,concorrenti!A$2:G$295,2,0)</f>
        <v>VCC COMO</v>
      </c>
      <c r="F117" s="139">
        <f>IFERROR(VLOOKUP(B117,'Nora Sciplino'!A$12:P$86,16,0),0)</f>
        <v>0</v>
      </c>
      <c r="G117" s="140">
        <f>IFERROR(VLOOKUP(B117,Castellotti!A:P,16,0),0)</f>
        <v>0</v>
      </c>
      <c r="H117" s="140">
        <f>IFERROR(VLOOKUP(B117,Solidarietà!A:P,16,0),0)</f>
        <v>0</v>
      </c>
      <c r="I117" s="140">
        <f>IFERROR(VLOOKUP(B117,'Erba Ghisallo'!A:P,16,0),0)</f>
        <v>0</v>
      </c>
      <c r="J117" s="139">
        <f>IFERROR(VLOOKUP(B117,Maserati!A$13:P$47,16,0),0)</f>
        <v>0</v>
      </c>
      <c r="K117" s="140">
        <v>0</v>
      </c>
      <c r="L117" s="139">
        <f>IFERROR(VLOOKUP(B117,'200 Miglia CR'!A:P,16,0),0)</f>
        <v>0</v>
      </c>
      <c r="M117" s="139">
        <f>IFERROR(VLOOKUP(B117,Ambrosiano!A:Q,16,0),0)</f>
        <v>0</v>
      </c>
      <c r="N117" s="139">
        <f>IFERROR(VLOOKUP(B117,#REF!,16,0),0)</f>
        <v>0</v>
      </c>
      <c r="O117" s="144"/>
      <c r="P117" s="141">
        <f t="shared" si="16"/>
        <v>0</v>
      </c>
      <c r="R117" s="145">
        <f t="shared" si="14"/>
        <v>0</v>
      </c>
      <c r="S117" s="142" t="e">
        <f>VLOOKUP(R117,Regolamento!J$6:L$14,3,0)</f>
        <v>#N/A</v>
      </c>
      <c r="U117" s="147">
        <f t="shared" si="15"/>
        <v>0</v>
      </c>
      <c r="W117" s="62"/>
      <c r="X117" s="81"/>
    </row>
    <row r="118" spans="1:24" s="8" customFormat="1" hidden="1" x14ac:dyDescent="0.25">
      <c r="A118">
        <v>113</v>
      </c>
      <c r="B118" s="71" t="s">
        <v>438</v>
      </c>
      <c r="C118" s="12" t="str">
        <f>IFERROR(VLOOKUP(B118,concorrenti!A:C,3,0)," ")</f>
        <v>B</v>
      </c>
      <c r="D118" s="12">
        <f>VLOOKUP(B118,concorrenti!A:E,5,0)</f>
        <v>0</v>
      </c>
      <c r="E118" s="59" t="str">
        <f>VLOOKUP(B118,concorrenti!A$2:G$295,2,0)</f>
        <v>CAVEC</v>
      </c>
      <c r="F118" s="139">
        <f>IFERROR(VLOOKUP(B118,'Nora Sciplino'!A$12:P$86,16,0),0)</f>
        <v>0</v>
      </c>
      <c r="G118" s="140">
        <f>IFERROR(VLOOKUP(B118,Castellotti!A:P,16,0),0)</f>
        <v>0</v>
      </c>
      <c r="H118" s="140">
        <f>IFERROR(VLOOKUP(B118,Solidarietà!A:P,16,0),0)</f>
        <v>0</v>
      </c>
      <c r="I118" s="140">
        <f>IFERROR(VLOOKUP(B118,'Erba Ghisallo'!A:P,16,0),0)</f>
        <v>0</v>
      </c>
      <c r="J118" s="139">
        <f>IFERROR(VLOOKUP(B118,Maserati!A$13:P$47,16,0),0)</f>
        <v>0</v>
      </c>
      <c r="K118" s="140">
        <v>0</v>
      </c>
      <c r="L118" s="139">
        <f>IFERROR(VLOOKUP(B118,'200 Miglia CR'!A:P,16,0),0)</f>
        <v>0</v>
      </c>
      <c r="M118" s="139">
        <f>IFERROR(VLOOKUP(B118,Ambrosiano!A:Q,16,0),0)</f>
        <v>0</v>
      </c>
      <c r="N118" s="139">
        <f>IFERROR(VLOOKUP(B118,#REF!,16,0),0)</f>
        <v>0</v>
      </c>
      <c r="O118" s="144"/>
      <c r="P118" s="141">
        <f t="shared" si="16"/>
        <v>0</v>
      </c>
      <c r="R118" s="145">
        <f t="shared" si="14"/>
        <v>0</v>
      </c>
      <c r="S118" s="142" t="e">
        <f>VLOOKUP(R118,Regolamento!J$6:L$14,3,0)</f>
        <v>#N/A</v>
      </c>
      <c r="U118" s="147">
        <f t="shared" si="15"/>
        <v>0</v>
      </c>
    </row>
    <row r="119" spans="1:24" s="8" customFormat="1" hidden="1" x14ac:dyDescent="0.25">
      <c r="A119">
        <v>114</v>
      </c>
      <c r="B119" s="71" t="s">
        <v>427</v>
      </c>
      <c r="C119" s="12" t="str">
        <f>IFERROR(VLOOKUP(B119,concorrenti!A:C,3,0)," ")</f>
        <v>C</v>
      </c>
      <c r="D119" s="12">
        <f>VLOOKUP(B119,concorrenti!A:E,5,0)</f>
        <v>0</v>
      </c>
      <c r="E119" s="59" t="str">
        <f>VLOOKUP(B119,concorrenti!A$2:G$295,2,0)</f>
        <v>VCC CARDUCCI</v>
      </c>
      <c r="F119" s="139">
        <f>IFERROR(VLOOKUP(B119,'Nora Sciplino'!A$12:P$86,16,0),0)</f>
        <v>0</v>
      </c>
      <c r="G119" s="140">
        <f>IFERROR(VLOOKUP(B119,Castellotti!A:P,16,0),0)</f>
        <v>0</v>
      </c>
      <c r="H119" s="140">
        <f>IFERROR(VLOOKUP(B119,Solidarietà!A:P,16,0),0)</f>
        <v>0</v>
      </c>
      <c r="I119" s="140">
        <f>IFERROR(VLOOKUP(B119,'Erba Ghisallo'!A:P,16,0),0)</f>
        <v>0</v>
      </c>
      <c r="J119" s="139">
        <f>IFERROR(VLOOKUP(B119,Maserati!A$13:P$47,16,0),0)</f>
        <v>0</v>
      </c>
      <c r="K119" s="140">
        <v>0</v>
      </c>
      <c r="L119" s="139">
        <f>IFERROR(VLOOKUP(B119,'200 Miglia CR'!A:P,16,0),0)</f>
        <v>0</v>
      </c>
      <c r="M119" s="139">
        <f>IFERROR(VLOOKUP(B119,Ambrosiano!A:Q,16,0),0)</f>
        <v>0</v>
      </c>
      <c r="N119" s="139">
        <f>IFERROR(VLOOKUP(B119,#REF!,16,0),0)</f>
        <v>0</v>
      </c>
      <c r="O119" s="144"/>
      <c r="P119" s="141">
        <f t="shared" si="16"/>
        <v>0</v>
      </c>
      <c r="R119" s="145">
        <f t="shared" si="14"/>
        <v>0</v>
      </c>
      <c r="S119" s="142" t="e">
        <f>VLOOKUP(R119,Regolamento!J$6:L$14,3,0)</f>
        <v>#N/A</v>
      </c>
      <c r="U119" s="147">
        <f t="shared" si="15"/>
        <v>0</v>
      </c>
    </row>
    <row r="120" spans="1:24" s="8" customFormat="1" hidden="1" x14ac:dyDescent="0.25">
      <c r="A120">
        <v>115</v>
      </c>
      <c r="B120" s="8" t="s">
        <v>346</v>
      </c>
      <c r="C120" s="12" t="str">
        <f>IFERROR(VLOOKUP(B120,concorrenti!A:C,3,0)," ")</f>
        <v>C</v>
      </c>
      <c r="D120" s="12">
        <f>VLOOKUP(B120,concorrenti!A:E,5,0)</f>
        <v>0</v>
      </c>
      <c r="E120" s="59" t="str">
        <f>VLOOKUP(B120,concorrenti!A$2:G$295,2,0)</f>
        <v>VCC CARDUCCI</v>
      </c>
      <c r="F120" s="139">
        <f>IFERROR(VLOOKUP(B120,'Nora Sciplino'!A$12:P$86,16,0),0)</f>
        <v>0</v>
      </c>
      <c r="G120" s="140">
        <f>IFERROR(VLOOKUP(B120,Castellotti!A:P,16,0),0)</f>
        <v>0</v>
      </c>
      <c r="H120" s="140">
        <f>IFERROR(VLOOKUP(B120,Solidarietà!A:P,16,0),0)</f>
        <v>0</v>
      </c>
      <c r="I120" s="140">
        <f>IFERROR(VLOOKUP(B120,'Erba Ghisallo'!A:P,16,0),0)</f>
        <v>0</v>
      </c>
      <c r="J120" s="139">
        <f>IFERROR(VLOOKUP(B120,Maserati!A$13:P$47,16,0),0)</f>
        <v>0</v>
      </c>
      <c r="K120" s="140">
        <v>0</v>
      </c>
      <c r="L120" s="139">
        <f>IFERROR(VLOOKUP(B120,'200 Miglia CR'!A:P,16,0),0)</f>
        <v>0</v>
      </c>
      <c r="M120" s="139">
        <f>IFERROR(VLOOKUP(B120,Ambrosiano!A:Q,16,0),0)</f>
        <v>0</v>
      </c>
      <c r="N120" s="139">
        <f>IFERROR(VLOOKUP(B120,#REF!,16,0),0)</f>
        <v>0</v>
      </c>
      <c r="O120" s="144"/>
      <c r="P120" s="141">
        <f t="shared" si="16"/>
        <v>0</v>
      </c>
      <c r="R120" s="145">
        <f t="shared" si="14"/>
        <v>0</v>
      </c>
      <c r="S120" s="142" t="e">
        <f>VLOOKUP(R120,Regolamento!J$6:L$14,3,0)</f>
        <v>#N/A</v>
      </c>
      <c r="U120" s="147">
        <f t="shared" si="15"/>
        <v>0</v>
      </c>
    </row>
    <row r="121" spans="1:24" s="8" customFormat="1" hidden="1" x14ac:dyDescent="0.25">
      <c r="A121">
        <v>116</v>
      </c>
      <c r="B121" s="8" t="s">
        <v>157</v>
      </c>
      <c r="C121" s="12" t="str">
        <f>IFERROR(VLOOKUP(B121,concorrenti!A:C,3,0)," ")</f>
        <v>B</v>
      </c>
      <c r="D121" s="12">
        <f>VLOOKUP(B121,concorrenti!A:E,5,0)</f>
        <v>0</v>
      </c>
      <c r="E121" s="59" t="str">
        <f>VLOOKUP(B121,concorrenti!A$2:G$295,2,0)</f>
        <v>VAMS</v>
      </c>
      <c r="F121" s="139">
        <f>IFERROR(VLOOKUP(B121,'Nora Sciplino'!A$12:P$86,16,0),0)</f>
        <v>0</v>
      </c>
      <c r="G121" s="140">
        <f>IFERROR(VLOOKUP(B121,Castellotti!A:P,16,0),0)</f>
        <v>0</v>
      </c>
      <c r="H121" s="140">
        <f>IFERROR(VLOOKUP(B121,Solidarietà!A:P,16,0),0)</f>
        <v>0</v>
      </c>
      <c r="I121" s="140">
        <f>IFERROR(VLOOKUP(B121,'Erba Ghisallo'!A:P,16,0),0)</f>
        <v>0</v>
      </c>
      <c r="J121" s="139">
        <f>IFERROR(VLOOKUP(B121,Maserati!A$13:P$47,16,0),0)</f>
        <v>0</v>
      </c>
      <c r="K121" s="140">
        <v>0</v>
      </c>
      <c r="L121" s="139">
        <f>IFERROR(VLOOKUP(B121,'200 Miglia CR'!A:P,16,0),0)</f>
        <v>0</v>
      </c>
      <c r="M121" s="139">
        <f>IFERROR(VLOOKUP(B121,Ambrosiano!A:Q,16,0),0)</f>
        <v>0</v>
      </c>
      <c r="N121" s="139">
        <f>IFERROR(VLOOKUP(B121,#REF!,16,0),0)</f>
        <v>0</v>
      </c>
      <c r="O121" s="144"/>
      <c r="P121" s="141">
        <f t="shared" si="16"/>
        <v>0</v>
      </c>
      <c r="R121" s="145">
        <f t="shared" si="14"/>
        <v>0</v>
      </c>
      <c r="S121" s="142" t="e">
        <f>VLOOKUP(R121,Regolamento!J$6:L$14,3,0)</f>
        <v>#N/A</v>
      </c>
      <c r="U121" s="147">
        <f t="shared" si="15"/>
        <v>0</v>
      </c>
    </row>
    <row r="122" spans="1:24" s="8" customFormat="1" hidden="1" x14ac:dyDescent="0.25">
      <c r="A122">
        <v>117</v>
      </c>
      <c r="B122" s="8" t="s">
        <v>40</v>
      </c>
      <c r="C122" s="12" t="str">
        <f>IFERROR(VLOOKUP(B122,concorrenti!A:C,3,0)," ")</f>
        <v>C</v>
      </c>
      <c r="D122" s="12">
        <f>VLOOKUP(B122,concorrenti!A:E,5,0)</f>
        <v>0</v>
      </c>
      <c r="E122" s="59" t="str">
        <f>VLOOKUP(B122,concorrenti!A$2:G$295,2,0)</f>
        <v>VALTELLINA</v>
      </c>
      <c r="F122" s="139">
        <f>IFERROR(VLOOKUP(B122,'Nora Sciplino'!A$12:P$86,16,0),0)</f>
        <v>0</v>
      </c>
      <c r="G122" s="140">
        <f>IFERROR(VLOOKUP(B122,Castellotti!A:P,16,0),0)</f>
        <v>0</v>
      </c>
      <c r="H122" s="140">
        <f>IFERROR(VLOOKUP(B122,Solidarietà!A:P,16,0),0)</f>
        <v>0</v>
      </c>
      <c r="I122" s="140">
        <f>IFERROR(VLOOKUP(B122,'Erba Ghisallo'!A:P,16,0),0)</f>
        <v>0</v>
      </c>
      <c r="J122" s="139">
        <f>IFERROR(VLOOKUP(B122,Maserati!A$13:P$47,16,0),0)</f>
        <v>0</v>
      </c>
      <c r="K122" s="140">
        <v>0</v>
      </c>
      <c r="L122" s="139">
        <f>IFERROR(VLOOKUP(B122,'200 Miglia CR'!A:P,16,0),0)</f>
        <v>0</v>
      </c>
      <c r="M122" s="139">
        <f>IFERROR(VLOOKUP(B122,Ambrosiano!A:Q,16,0),0)</f>
        <v>0</v>
      </c>
      <c r="N122" s="139">
        <f>IFERROR(VLOOKUP(B122,#REF!,16,0),0)</f>
        <v>0</v>
      </c>
      <c r="O122" s="144"/>
      <c r="P122" s="141">
        <f t="shared" si="16"/>
        <v>0</v>
      </c>
      <c r="R122" s="145">
        <f t="shared" si="14"/>
        <v>0</v>
      </c>
      <c r="S122" s="142" t="e">
        <f>VLOOKUP(R122,Regolamento!J$6:L$14,3,0)</f>
        <v>#N/A</v>
      </c>
      <c r="U122" s="147">
        <f t="shared" si="15"/>
        <v>0</v>
      </c>
    </row>
    <row r="123" spans="1:24" s="8" customFormat="1" hidden="1" x14ac:dyDescent="0.25">
      <c r="A123">
        <v>118</v>
      </c>
      <c r="B123" t="s">
        <v>458</v>
      </c>
      <c r="C123" s="12" t="str">
        <f>IFERROR(VLOOKUP(B123,concorrenti!A:C,3,0)," ")</f>
        <v>C</v>
      </c>
      <c r="D123" s="12">
        <f>VLOOKUP(B123,concorrenti!A:E,5,0)</f>
        <v>0</v>
      </c>
      <c r="E123" s="59" t="str">
        <f>VLOOKUP(B123,concorrenti!A$2:G$295,2,0)</f>
        <v>CAVEM</v>
      </c>
      <c r="F123" s="139">
        <f>IFERROR(VLOOKUP(B123,'Nora Sciplino'!A$12:P$86,16,0),0)</f>
        <v>0</v>
      </c>
      <c r="G123" s="140">
        <f>IFERROR(VLOOKUP(B123,Castellotti!A:P,16,0),0)</f>
        <v>0</v>
      </c>
      <c r="H123" s="140">
        <f>IFERROR(VLOOKUP(B123,Solidarietà!A:P,16,0),0)</f>
        <v>0</v>
      </c>
      <c r="I123" s="140">
        <f>IFERROR(VLOOKUP(B123,'Erba Ghisallo'!A:P,16,0),0)</f>
        <v>0</v>
      </c>
      <c r="J123" s="139">
        <f>IFERROR(VLOOKUP(B123,Maserati!A$13:P$47,16,0),0)</f>
        <v>0</v>
      </c>
      <c r="K123" s="140">
        <v>0</v>
      </c>
      <c r="L123" s="139">
        <f>IFERROR(VLOOKUP(B123,'200 Miglia CR'!A:P,16,0),0)</f>
        <v>0</v>
      </c>
      <c r="M123" s="139">
        <f>IFERROR(VLOOKUP(B123,Ambrosiano!A:Q,16,0),0)</f>
        <v>0</v>
      </c>
      <c r="N123" s="139">
        <f>IFERROR(VLOOKUP(B123,#REF!,16,0),0)</f>
        <v>0</v>
      </c>
      <c r="O123" s="144"/>
      <c r="P123" s="141">
        <f t="shared" si="16"/>
        <v>0</v>
      </c>
      <c r="R123" s="145">
        <f t="shared" si="14"/>
        <v>0</v>
      </c>
      <c r="S123" s="142" t="e">
        <f>VLOOKUP(R123,Regolamento!J$6:L$14,3,0)</f>
        <v>#N/A</v>
      </c>
      <c r="U123" s="147">
        <f t="shared" si="15"/>
        <v>0</v>
      </c>
      <c r="W123" s="62"/>
      <c r="X123" s="81"/>
    </row>
    <row r="124" spans="1:24" s="8" customFormat="1" hidden="1" x14ac:dyDescent="0.25">
      <c r="A124">
        <v>119</v>
      </c>
      <c r="B124" s="8" t="s">
        <v>290</v>
      </c>
      <c r="C124" s="12" t="str">
        <f>IFERROR(VLOOKUP(B124,concorrenti!A:C,3,0)," ")</f>
        <v>A</v>
      </c>
      <c r="D124" s="12">
        <f>VLOOKUP(B124,concorrenti!A:E,5,0)</f>
        <v>0</v>
      </c>
      <c r="E124" s="59" t="str">
        <f>VLOOKUP(B124,concorrenti!A$2:G$295,2,0)</f>
        <v>HRC FASCIA D'ORO</v>
      </c>
      <c r="F124" s="139">
        <f>IFERROR(VLOOKUP(B124,'Nora Sciplino'!A$12:P$86,16,0),0)</f>
        <v>0</v>
      </c>
      <c r="G124" s="140">
        <f>IFERROR(VLOOKUP(B124,Castellotti!A:P,16,0),0)</f>
        <v>0</v>
      </c>
      <c r="H124" s="140">
        <f>IFERROR(VLOOKUP(B124,Solidarietà!A:P,16,0),0)</f>
        <v>0</v>
      </c>
      <c r="I124" s="140">
        <f>IFERROR(VLOOKUP(B124,'Erba Ghisallo'!A:P,16,0),0)</f>
        <v>0</v>
      </c>
      <c r="J124" s="139">
        <f>IFERROR(VLOOKUP(B124,Maserati!A$13:P$47,16,0),0)</f>
        <v>0</v>
      </c>
      <c r="K124" s="140">
        <v>0</v>
      </c>
      <c r="L124" s="139">
        <f>IFERROR(VLOOKUP(B124,'200 Miglia CR'!A:P,16,0),0)</f>
        <v>0</v>
      </c>
      <c r="M124" s="139">
        <f>IFERROR(VLOOKUP(B124,Ambrosiano!A:Q,16,0),0)</f>
        <v>0</v>
      </c>
      <c r="N124" s="139">
        <f>IFERROR(VLOOKUP(B124,#REF!,16,0),0)</f>
        <v>0</v>
      </c>
      <c r="O124" s="82"/>
      <c r="P124" s="141">
        <f t="shared" si="16"/>
        <v>0</v>
      </c>
      <c r="Q124"/>
      <c r="R124" s="45">
        <f t="shared" si="14"/>
        <v>0</v>
      </c>
      <c r="S124" s="142" t="e">
        <f>VLOOKUP(R124,Regolamento!J$6:L$14,3,0)</f>
        <v>#N/A</v>
      </c>
      <c r="T124"/>
      <c r="U124" s="141">
        <f t="shared" si="15"/>
        <v>0</v>
      </c>
      <c r="W124" s="62"/>
      <c r="X124" s="81"/>
    </row>
    <row r="125" spans="1:24" s="8" customFormat="1" hidden="1" x14ac:dyDescent="0.25">
      <c r="A125">
        <v>120</v>
      </c>
      <c r="B125" s="8" t="s">
        <v>348</v>
      </c>
      <c r="C125" s="12" t="str">
        <f>IFERROR(VLOOKUP(B125,concorrenti!A:C,3,0)," ")</f>
        <v>C</v>
      </c>
      <c r="D125" s="12">
        <f>VLOOKUP(B125,concorrenti!A:E,5,0)</f>
        <v>0</v>
      </c>
      <c r="E125" s="59" t="str">
        <f>VLOOKUP(B125,concorrenti!A$2:G$295,2,0)</f>
        <v>OROBICO</v>
      </c>
      <c r="F125" s="139">
        <f>IFERROR(VLOOKUP(B125,'Nora Sciplino'!A$12:P$86,16,0),0)</f>
        <v>0</v>
      </c>
      <c r="G125" s="140">
        <f>IFERROR(VLOOKUP(B125,Castellotti!A:P,16,0),0)</f>
        <v>0</v>
      </c>
      <c r="H125" s="140">
        <f>IFERROR(VLOOKUP(B125,Solidarietà!A:P,16,0),0)</f>
        <v>0</v>
      </c>
      <c r="I125" s="140">
        <f>IFERROR(VLOOKUP(B125,'Erba Ghisallo'!A:P,16,0),0)</f>
        <v>0</v>
      </c>
      <c r="J125" s="139">
        <f>IFERROR(VLOOKUP(B125,Maserati!A$13:P$47,16,0),0)</f>
        <v>0</v>
      </c>
      <c r="K125" s="140">
        <v>0</v>
      </c>
      <c r="L125" s="139">
        <f>IFERROR(VLOOKUP(B125,'200 Miglia CR'!A:P,16,0),0)</f>
        <v>0</v>
      </c>
      <c r="M125" s="139">
        <f>IFERROR(VLOOKUP(B125,Ambrosiano!A:Q,16,0),0)</f>
        <v>0</v>
      </c>
      <c r="N125" s="139">
        <f>IFERROR(VLOOKUP(B125,#REF!,16,0),0)</f>
        <v>0</v>
      </c>
      <c r="O125" s="144"/>
      <c r="P125" s="141">
        <f t="shared" si="16"/>
        <v>0</v>
      </c>
      <c r="R125" s="145">
        <f t="shared" si="14"/>
        <v>0</v>
      </c>
      <c r="S125" s="142" t="e">
        <f>VLOOKUP(R125,Regolamento!J$6:L$14,3,0)</f>
        <v>#N/A</v>
      </c>
      <c r="U125" s="147">
        <f t="shared" si="15"/>
        <v>0</v>
      </c>
    </row>
    <row r="126" spans="1:24" s="8" customFormat="1" hidden="1" x14ac:dyDescent="0.25">
      <c r="A126">
        <v>121</v>
      </c>
      <c r="B126" s="8" t="s">
        <v>296</v>
      </c>
      <c r="C126" s="12" t="str">
        <f>IFERROR(VLOOKUP(B126,concorrenti!A:C,3,0)," ")</f>
        <v>C</v>
      </c>
      <c r="D126" s="12">
        <f>VLOOKUP(B126,concorrenti!A:E,5,0)</f>
        <v>0</v>
      </c>
      <c r="E126" s="59" t="str">
        <f>VLOOKUP(B126,concorrenti!A$2:G$295,2,0)</f>
        <v xml:space="preserve"> CAVEC</v>
      </c>
      <c r="F126" s="139">
        <f>IFERROR(VLOOKUP(B126,'Nora Sciplino'!A$12:P$86,16,0),0)</f>
        <v>0</v>
      </c>
      <c r="G126" s="140">
        <f>IFERROR(VLOOKUP(B126,Castellotti!A:P,16,0),0)</f>
        <v>0</v>
      </c>
      <c r="H126" s="140">
        <f>IFERROR(VLOOKUP(B126,Solidarietà!A:P,16,0),0)</f>
        <v>0</v>
      </c>
      <c r="I126" s="140">
        <f>IFERROR(VLOOKUP(B126,'Erba Ghisallo'!A:P,16,0),0)</f>
        <v>0</v>
      </c>
      <c r="J126" s="139">
        <f>IFERROR(VLOOKUP(B126,Maserati!A$13:P$47,16,0),0)</f>
        <v>0</v>
      </c>
      <c r="K126" s="140">
        <v>0</v>
      </c>
      <c r="L126" s="139">
        <f>IFERROR(VLOOKUP(B126,'200 Miglia CR'!A:P,16,0),0)</f>
        <v>0</v>
      </c>
      <c r="M126" s="139">
        <f>IFERROR(VLOOKUP(B126,Ambrosiano!A:Q,16,0),0)</f>
        <v>0</v>
      </c>
      <c r="N126" s="139">
        <f>IFERROR(VLOOKUP(B126,#REF!,16,0),0)</f>
        <v>0</v>
      </c>
      <c r="O126" s="144"/>
      <c r="P126" s="141">
        <f t="shared" si="16"/>
        <v>0</v>
      </c>
      <c r="R126" s="145">
        <f t="shared" si="14"/>
        <v>0</v>
      </c>
      <c r="S126" s="142" t="e">
        <f>VLOOKUP(R126,Regolamento!J$6:L$14,3,0)</f>
        <v>#N/A</v>
      </c>
      <c r="U126" s="147">
        <f t="shared" si="15"/>
        <v>0</v>
      </c>
    </row>
    <row r="127" spans="1:24" s="8" customFormat="1" hidden="1" x14ac:dyDescent="0.25">
      <c r="A127">
        <v>122</v>
      </c>
      <c r="B127" t="s">
        <v>457</v>
      </c>
      <c r="C127" s="12" t="str">
        <f>IFERROR(VLOOKUP(B127,concorrenti!A:C,3,0)," ")</f>
        <v>C</v>
      </c>
      <c r="D127" s="12">
        <f>VLOOKUP(B127,concorrenti!A:E,5,0)</f>
        <v>0</v>
      </c>
      <c r="E127" s="59" t="str">
        <f>VLOOKUP(B127,concorrenti!A$2:G$295,2,0)</f>
        <v>CAVEM</v>
      </c>
      <c r="F127" s="139">
        <f>IFERROR(VLOOKUP(B127,'Nora Sciplino'!A$12:P$86,16,0),0)</f>
        <v>0</v>
      </c>
      <c r="G127" s="140">
        <f>IFERROR(VLOOKUP(B127,Castellotti!A:P,16,0),0)</f>
        <v>0</v>
      </c>
      <c r="H127" s="140">
        <f>IFERROR(VLOOKUP(B127,Solidarietà!A:P,16,0),0)</f>
        <v>0</v>
      </c>
      <c r="I127" s="140">
        <f>IFERROR(VLOOKUP(B127,'Erba Ghisallo'!A:P,16,0),0)</f>
        <v>0</v>
      </c>
      <c r="J127" s="139">
        <f>IFERROR(VLOOKUP(B127,Maserati!A$13:P$47,16,0),0)</f>
        <v>0</v>
      </c>
      <c r="K127" s="140">
        <v>0</v>
      </c>
      <c r="L127" s="139">
        <f>IFERROR(VLOOKUP(B127,'200 Miglia CR'!A:P,16,0),0)</f>
        <v>0</v>
      </c>
      <c r="M127" s="139">
        <f>IFERROR(VLOOKUP(B127,Ambrosiano!A:Q,16,0),0)</f>
        <v>0</v>
      </c>
      <c r="N127" s="139">
        <f>IFERROR(VLOOKUP(B127,#REF!,16,0),0)</f>
        <v>0</v>
      </c>
      <c r="O127" s="144"/>
      <c r="P127" s="141">
        <f t="shared" si="16"/>
        <v>0</v>
      </c>
      <c r="R127" s="145">
        <f t="shared" si="14"/>
        <v>0</v>
      </c>
      <c r="S127" s="142" t="e">
        <f>VLOOKUP(R127,Regolamento!J$6:L$14,3,0)</f>
        <v>#N/A</v>
      </c>
      <c r="U127" s="147">
        <f t="shared" si="15"/>
        <v>0</v>
      </c>
    </row>
    <row r="128" spans="1:24" s="8" customFormat="1" hidden="1" x14ac:dyDescent="0.25">
      <c r="A128">
        <v>123</v>
      </c>
      <c r="B128" s="71" t="s">
        <v>283</v>
      </c>
      <c r="C128" s="12" t="str">
        <f>IFERROR(VLOOKUP(B128,concorrenti!A:C,3,0)," ")</f>
        <v>C</v>
      </c>
      <c r="D128" s="12">
        <f>VLOOKUP(B128,concorrenti!A:E,5,0)</f>
        <v>0</v>
      </c>
      <c r="E128" s="59" t="str">
        <f>VLOOKUP(B128,concorrenti!A$2:G$295,2,0)</f>
        <v>OROBICO</v>
      </c>
      <c r="F128" s="139">
        <f>IFERROR(VLOOKUP(B128,'Nora Sciplino'!A$12:P$86,16,0),0)</f>
        <v>0</v>
      </c>
      <c r="G128" s="140">
        <f>IFERROR(VLOOKUP(B128,Castellotti!A:P,16,0),0)</f>
        <v>0</v>
      </c>
      <c r="H128" s="140">
        <f>IFERROR(VLOOKUP(B128,Solidarietà!A:P,16,0),0)</f>
        <v>0</v>
      </c>
      <c r="I128" s="140">
        <f>IFERROR(VLOOKUP(B128,'Erba Ghisallo'!A:P,16,0),0)</f>
        <v>0</v>
      </c>
      <c r="J128" s="139">
        <f>IFERROR(VLOOKUP(B128,Maserati!A$13:P$47,16,0),0)</f>
        <v>0</v>
      </c>
      <c r="K128" s="140">
        <v>0</v>
      </c>
      <c r="L128" s="139">
        <f>IFERROR(VLOOKUP(B128,'200 Miglia CR'!A:P,16,0),0)</f>
        <v>0</v>
      </c>
      <c r="M128" s="139">
        <f>IFERROR(VLOOKUP(B128,Ambrosiano!A:Q,16,0),0)</f>
        <v>0</v>
      </c>
      <c r="N128" s="139">
        <f>IFERROR(VLOOKUP(B128,#REF!,16,0),0)</f>
        <v>0</v>
      </c>
      <c r="O128" s="144"/>
      <c r="P128" s="141">
        <f t="shared" si="16"/>
        <v>0</v>
      </c>
      <c r="R128" s="145">
        <f t="shared" si="14"/>
        <v>0</v>
      </c>
      <c r="S128" s="142" t="e">
        <f>VLOOKUP(R128,Regolamento!J$6:L$14,3,0)</f>
        <v>#N/A</v>
      </c>
      <c r="U128" s="147">
        <f t="shared" si="15"/>
        <v>0</v>
      </c>
    </row>
    <row r="129" spans="1:24" s="8" customFormat="1" hidden="1" x14ac:dyDescent="0.25">
      <c r="A129">
        <v>124</v>
      </c>
      <c r="B129" s="71" t="s">
        <v>423</v>
      </c>
      <c r="C129" s="12" t="str">
        <f>IFERROR(VLOOKUP(B129,concorrenti!A:C,3,0)," ")</f>
        <v>C</v>
      </c>
      <c r="D129" s="12">
        <f>VLOOKUP(B129,concorrenti!A:E,5,0)</f>
        <v>0</v>
      </c>
      <c r="E129" s="59" t="str">
        <f>VLOOKUP(B129,concorrenti!A$2:G$295,2,0)</f>
        <v>VCC COMO</v>
      </c>
      <c r="F129" s="139">
        <f>IFERROR(VLOOKUP(B129,'Nora Sciplino'!A$12:P$86,16,0),0)</f>
        <v>0</v>
      </c>
      <c r="G129" s="140">
        <f>IFERROR(VLOOKUP(B129,Castellotti!A:P,16,0),0)</f>
        <v>0</v>
      </c>
      <c r="H129" s="140">
        <f>IFERROR(VLOOKUP(B129,Solidarietà!A:P,16,0),0)</f>
        <v>0</v>
      </c>
      <c r="I129" s="140">
        <f>IFERROR(VLOOKUP(B129,'Erba Ghisallo'!A:P,16,0),0)</f>
        <v>0</v>
      </c>
      <c r="J129" s="139">
        <f>IFERROR(VLOOKUP(B129,Maserati!A$13:P$47,16,0),0)</f>
        <v>0</v>
      </c>
      <c r="K129" s="140">
        <v>0</v>
      </c>
      <c r="L129" s="139">
        <f>IFERROR(VLOOKUP(B129,'200 Miglia CR'!A:P,16,0),0)</f>
        <v>0</v>
      </c>
      <c r="M129" s="139">
        <f>IFERROR(VLOOKUP(B129,Ambrosiano!A:Q,16,0),0)</f>
        <v>0</v>
      </c>
      <c r="N129" s="139">
        <f>IFERROR(VLOOKUP(B129,#REF!,16,0),0)</f>
        <v>0</v>
      </c>
      <c r="O129" s="144"/>
      <c r="P129" s="141">
        <f t="shared" si="16"/>
        <v>0</v>
      </c>
      <c r="R129" s="145">
        <f t="shared" si="14"/>
        <v>0</v>
      </c>
      <c r="S129" s="142" t="e">
        <f>VLOOKUP(R129,Regolamento!J$6:L$14,3,0)</f>
        <v>#N/A</v>
      </c>
      <c r="U129" s="147">
        <f t="shared" si="15"/>
        <v>0</v>
      </c>
      <c r="W129" s="62"/>
      <c r="X129" s="81"/>
    </row>
    <row r="130" spans="1:24" s="8" customFormat="1" hidden="1" x14ac:dyDescent="0.25">
      <c r="A130">
        <v>125</v>
      </c>
      <c r="B130" s="8" t="s">
        <v>301</v>
      </c>
      <c r="C130" s="12" t="str">
        <f>IFERROR(VLOOKUP(B130,concorrenti!A:C,3,0)," ")</f>
        <v>B</v>
      </c>
      <c r="D130" s="12">
        <f>VLOOKUP(B130,concorrenti!A:E,5,0)</f>
        <v>0</v>
      </c>
      <c r="E130" s="59" t="str">
        <f>VLOOKUP(B130,concorrenti!A$2:G$295,2,0)</f>
        <v xml:space="preserve"> CAVEM</v>
      </c>
      <c r="F130" s="139">
        <f>IFERROR(VLOOKUP(B130,'Nora Sciplino'!A$12:P$86,16,0),0)</f>
        <v>0</v>
      </c>
      <c r="G130" s="140">
        <f>IFERROR(VLOOKUP(B130,Castellotti!A:P,16,0),0)</f>
        <v>0</v>
      </c>
      <c r="H130" s="140">
        <f>IFERROR(VLOOKUP(B130,Solidarietà!A:P,16,0),0)</f>
        <v>0</v>
      </c>
      <c r="I130" s="140">
        <f>IFERROR(VLOOKUP(B130,'Erba Ghisallo'!A:P,16,0),0)</f>
        <v>0</v>
      </c>
      <c r="J130" s="139">
        <f>IFERROR(VLOOKUP(B130,Maserati!A$13:P$47,16,0),0)</f>
        <v>0</v>
      </c>
      <c r="K130" s="140">
        <v>0</v>
      </c>
      <c r="L130" s="139">
        <f>IFERROR(VLOOKUP(B130,'200 Miglia CR'!A:P,16,0),0)</f>
        <v>0</v>
      </c>
      <c r="M130" s="139">
        <f>IFERROR(VLOOKUP(B130,Ambrosiano!A:Q,16,0),0)</f>
        <v>0</v>
      </c>
      <c r="N130" s="139">
        <f>IFERROR(VLOOKUP(B130,#REF!,16,0),0)</f>
        <v>0</v>
      </c>
      <c r="O130" s="144"/>
      <c r="P130" s="141">
        <f t="shared" si="16"/>
        <v>0</v>
      </c>
      <c r="R130" s="145">
        <f t="shared" si="14"/>
        <v>0</v>
      </c>
      <c r="S130" s="142" t="e">
        <f>VLOOKUP(R130,Regolamento!J$6:L$14,3,0)</f>
        <v>#N/A</v>
      </c>
      <c r="U130" s="147">
        <f t="shared" si="15"/>
        <v>0</v>
      </c>
    </row>
    <row r="131" spans="1:24" s="8" customFormat="1" hidden="1" x14ac:dyDescent="0.25">
      <c r="A131">
        <v>126</v>
      </c>
      <c r="B131" t="s">
        <v>459</v>
      </c>
      <c r="C131" s="12" t="str">
        <f>IFERROR(VLOOKUP(B131,concorrenti!A:C,3,0)," ")</f>
        <v>C</v>
      </c>
      <c r="D131" s="12">
        <f>VLOOKUP(B131,concorrenti!A:E,5,0)</f>
        <v>0</v>
      </c>
      <c r="E131" s="59" t="str">
        <f>VLOOKUP(B131,concorrenti!A$2:G$295,2,0)</f>
        <v>MAMS</v>
      </c>
      <c r="F131" s="139">
        <f>IFERROR(VLOOKUP(B131,'Nora Sciplino'!A$12:P$86,16,0),0)</f>
        <v>0</v>
      </c>
      <c r="G131" s="140">
        <f>IFERROR(VLOOKUP(B131,Castellotti!A:P,16,0),0)</f>
        <v>0</v>
      </c>
      <c r="H131" s="140">
        <f>IFERROR(VLOOKUP(B131,Solidarietà!A:P,16,0),0)</f>
        <v>0</v>
      </c>
      <c r="I131" s="140">
        <f>IFERROR(VLOOKUP(B131,'Erba Ghisallo'!A:P,16,0),0)</f>
        <v>0</v>
      </c>
      <c r="J131" s="139">
        <f>IFERROR(VLOOKUP(B131,Maserati!A$13:P$47,16,0),0)</f>
        <v>0</v>
      </c>
      <c r="K131" s="140">
        <v>0</v>
      </c>
      <c r="L131" s="139">
        <f>IFERROR(VLOOKUP(B131,'200 Miglia CR'!A:P,16,0),0)</f>
        <v>0</v>
      </c>
      <c r="M131" s="139">
        <f>IFERROR(VLOOKUP(B131,Ambrosiano!A:Q,16,0),0)</f>
        <v>0</v>
      </c>
      <c r="N131" s="139">
        <f>IFERROR(VLOOKUP(B131,#REF!,16,0),0)</f>
        <v>0</v>
      </c>
      <c r="O131" s="144"/>
      <c r="P131" s="141">
        <f t="shared" si="16"/>
        <v>0</v>
      </c>
      <c r="R131" s="145">
        <f t="shared" si="14"/>
        <v>0</v>
      </c>
      <c r="S131" s="142" t="e">
        <f>VLOOKUP(R131,Regolamento!J$6:L$14,3,0)</f>
        <v>#N/A</v>
      </c>
      <c r="U131" s="147">
        <f t="shared" si="15"/>
        <v>0</v>
      </c>
      <c r="W131" s="62"/>
      <c r="X131" s="81"/>
    </row>
    <row r="132" spans="1:24" s="8" customFormat="1" hidden="1" x14ac:dyDescent="0.25">
      <c r="A132">
        <v>127</v>
      </c>
      <c r="B132" s="71" t="s">
        <v>279</v>
      </c>
      <c r="C132" s="12" t="str">
        <f>IFERROR(VLOOKUP(B132,concorrenti!A:C,3,0)," ")</f>
        <v>C</v>
      </c>
      <c r="D132" s="12">
        <f>VLOOKUP(B132,concorrenti!A:E,5,0)</f>
        <v>0</v>
      </c>
      <c r="E132" s="59" t="str">
        <f>VLOOKUP(B132,concorrenti!A$2:G$295,2,0)</f>
        <v>OROBICO</v>
      </c>
      <c r="F132" s="139">
        <f>IFERROR(VLOOKUP(B132,'Nora Sciplino'!A$12:P$86,16,0),0)</f>
        <v>0</v>
      </c>
      <c r="G132" s="140">
        <f>IFERROR(VLOOKUP(B132,Castellotti!A:P,16,0),0)</f>
        <v>0</v>
      </c>
      <c r="H132" s="140">
        <f>IFERROR(VLOOKUP(B132,Solidarietà!A:P,16,0),0)</f>
        <v>0</v>
      </c>
      <c r="I132" s="140">
        <f>IFERROR(VLOOKUP(B132,'Erba Ghisallo'!A:P,16,0),0)</f>
        <v>0</v>
      </c>
      <c r="J132" s="139">
        <f>IFERROR(VLOOKUP(B132,Maserati!A$13:P$47,16,0),0)</f>
        <v>0</v>
      </c>
      <c r="K132" s="140">
        <v>0</v>
      </c>
      <c r="L132" s="139">
        <f>IFERROR(VLOOKUP(B132,'200 Miglia CR'!A:P,16,0),0)</f>
        <v>0</v>
      </c>
      <c r="M132" s="139">
        <f>IFERROR(VLOOKUP(B132,Ambrosiano!A:Q,16,0),0)</f>
        <v>0</v>
      </c>
      <c r="N132" s="139">
        <f>IFERROR(VLOOKUP(B132,#REF!,16,0),0)</f>
        <v>0</v>
      </c>
      <c r="O132" s="144"/>
      <c r="P132" s="141">
        <f t="shared" si="16"/>
        <v>0</v>
      </c>
      <c r="R132" s="145">
        <f t="shared" si="14"/>
        <v>0</v>
      </c>
      <c r="S132" s="142" t="e">
        <f>VLOOKUP(R132,Regolamento!J$6:L$14,3,0)</f>
        <v>#N/A</v>
      </c>
      <c r="U132" s="147">
        <f t="shared" si="15"/>
        <v>0</v>
      </c>
    </row>
    <row r="133" spans="1:24" s="8" customFormat="1" hidden="1" x14ac:dyDescent="0.25">
      <c r="A133">
        <v>128</v>
      </c>
      <c r="B133" s="71" t="s">
        <v>403</v>
      </c>
      <c r="C133" s="12" t="str">
        <f>IFERROR(VLOOKUP(B133,concorrenti!A:C,3,0)," ")</f>
        <v>C</v>
      </c>
      <c r="D133" s="12">
        <f>VLOOKUP(B133,concorrenti!A:E,5,0)</f>
        <v>0</v>
      </c>
      <c r="E133" s="59" t="str">
        <f>VLOOKUP(B133,concorrenti!A$2:G$295,2,0)</f>
        <v>OROBICO</v>
      </c>
      <c r="F133" s="139">
        <f>IFERROR(VLOOKUP(B133,'Nora Sciplino'!A$12:P$86,16,0),0)</f>
        <v>0</v>
      </c>
      <c r="G133" s="140">
        <f>IFERROR(VLOOKUP(B133,Castellotti!A:P,16,0),0)</f>
        <v>0</v>
      </c>
      <c r="H133" s="140">
        <f>IFERROR(VLOOKUP(B133,Solidarietà!A:P,16,0),0)</f>
        <v>0</v>
      </c>
      <c r="I133" s="140">
        <f>IFERROR(VLOOKUP(B133,'Erba Ghisallo'!A:P,16,0),0)</f>
        <v>0</v>
      </c>
      <c r="J133" s="139">
        <f>IFERROR(VLOOKUP(B133,Maserati!A$13:P$47,16,0),0)</f>
        <v>0</v>
      </c>
      <c r="K133" s="140">
        <v>0</v>
      </c>
      <c r="L133" s="139">
        <f>IFERROR(VLOOKUP(B133,'200 Miglia CR'!A:P,16,0),0)</f>
        <v>0</v>
      </c>
      <c r="M133" s="139">
        <f>IFERROR(VLOOKUP(B133,Ambrosiano!A:Q,16,0),0)</f>
        <v>0</v>
      </c>
      <c r="N133" s="139">
        <f>IFERROR(VLOOKUP(B133,#REF!,16,0),0)</f>
        <v>0</v>
      </c>
      <c r="O133" s="144"/>
      <c r="P133" s="141">
        <f t="shared" si="16"/>
        <v>0</v>
      </c>
      <c r="R133" s="145">
        <f t="shared" ref="R133:R164" si="17">COUNTIF(F133:N133,"&lt;&gt;0")</f>
        <v>0</v>
      </c>
      <c r="S133" s="142" t="e">
        <f>VLOOKUP(R133,Regolamento!J$6:L$14,3,0)</f>
        <v>#N/A</v>
      </c>
      <c r="U133" s="147">
        <f t="shared" ref="U133:U164" si="18">IFERROR(+S133*P133,0)</f>
        <v>0</v>
      </c>
      <c r="W133" s="62"/>
      <c r="X133" s="81"/>
    </row>
    <row r="134" spans="1:24" s="8" customFormat="1" hidden="1" x14ac:dyDescent="0.25">
      <c r="A134">
        <v>129</v>
      </c>
      <c r="B134" s="71" t="s">
        <v>439</v>
      </c>
      <c r="C134" s="12" t="str">
        <f>IFERROR(VLOOKUP(B134,concorrenti!A:C,3,0)," ")</f>
        <v>C</v>
      </c>
      <c r="D134" s="12" t="str">
        <f>VLOOKUP(B134,concorrenti!A:E,5,0)</f>
        <v>X</v>
      </c>
      <c r="E134" s="59" t="str">
        <f>VLOOKUP(B134,concorrenti!A$2:G$295,2,0)</f>
        <v>CAVEC</v>
      </c>
      <c r="F134" s="139">
        <f>IFERROR(VLOOKUP(B134,'Nora Sciplino'!A$12:P$86,16,0),0)</f>
        <v>0</v>
      </c>
      <c r="G134" s="140">
        <f>IFERROR(VLOOKUP(B134,Castellotti!A:P,16,0),0)</f>
        <v>0</v>
      </c>
      <c r="H134" s="140">
        <f>IFERROR(VLOOKUP(B134,Solidarietà!A:P,16,0),0)</f>
        <v>0</v>
      </c>
      <c r="I134" s="140">
        <f>IFERROR(VLOOKUP(B134,'Erba Ghisallo'!A:P,16,0),0)</f>
        <v>0</v>
      </c>
      <c r="J134" s="139">
        <f>IFERROR(VLOOKUP(B134,Maserati!A$13:P$47,16,0),0)</f>
        <v>0</v>
      </c>
      <c r="K134" s="140">
        <v>0</v>
      </c>
      <c r="L134" s="139">
        <f>IFERROR(VLOOKUP(B134,'200 Miglia CR'!A:P,16,0),0)</f>
        <v>0</v>
      </c>
      <c r="M134" s="139">
        <f>IFERROR(VLOOKUP(B134,Ambrosiano!A:Q,16,0),0)</f>
        <v>0</v>
      </c>
      <c r="N134" s="139">
        <f>IFERROR(VLOOKUP(B134,#REF!,16,0),0)</f>
        <v>0</v>
      </c>
      <c r="O134" s="144"/>
      <c r="P134" s="141">
        <f t="shared" ref="P134:P170" si="19">+F134+H134+I134+G134+N134+L134+M134+J134+K134</f>
        <v>0</v>
      </c>
      <c r="R134" s="145">
        <f t="shared" si="17"/>
        <v>0</v>
      </c>
      <c r="S134" s="142" t="e">
        <f>VLOOKUP(R134,Regolamento!J$6:L$14,3,0)</f>
        <v>#N/A</v>
      </c>
      <c r="U134" s="147">
        <f t="shared" si="18"/>
        <v>0</v>
      </c>
      <c r="W134" s="62"/>
      <c r="X134" s="81"/>
    </row>
    <row r="135" spans="1:24" s="8" customFormat="1" hidden="1" x14ac:dyDescent="0.25">
      <c r="A135">
        <v>130</v>
      </c>
      <c r="B135" s="8" t="s">
        <v>199</v>
      </c>
      <c r="C135" s="12" t="str">
        <f>IFERROR(VLOOKUP(B135,concorrenti!A:C,3,0)," ")</f>
        <v>C</v>
      </c>
      <c r="D135" s="12">
        <f>VLOOKUP(B135,concorrenti!A:E,5,0)</f>
        <v>0</v>
      </c>
      <c r="E135" s="59" t="str">
        <f>VLOOKUP(B135,concorrenti!A$2:G$295,2,0)</f>
        <v>VCC COMO</v>
      </c>
      <c r="F135" s="139">
        <f>IFERROR(VLOOKUP(B135,'Nora Sciplino'!A$12:P$86,16,0),0)</f>
        <v>0</v>
      </c>
      <c r="G135" s="140">
        <f>IFERROR(VLOOKUP(B135,Castellotti!A:P,16,0),0)</f>
        <v>0</v>
      </c>
      <c r="H135" s="140">
        <f>IFERROR(VLOOKUP(B135,Solidarietà!A:P,16,0),0)</f>
        <v>0</v>
      </c>
      <c r="I135" s="140">
        <f>IFERROR(VLOOKUP(B135,'Erba Ghisallo'!A:P,16,0),0)</f>
        <v>0</v>
      </c>
      <c r="J135" s="139">
        <f>IFERROR(VLOOKUP(B135,Maserati!A$13:P$47,16,0),0)</f>
        <v>0</v>
      </c>
      <c r="K135" s="140">
        <v>0</v>
      </c>
      <c r="L135" s="139">
        <f>IFERROR(VLOOKUP(B135,'200 Miglia CR'!A:P,16,0),0)</f>
        <v>0</v>
      </c>
      <c r="M135" s="139">
        <f>IFERROR(VLOOKUP(B135,Ambrosiano!A:Q,16,0),0)</f>
        <v>0</v>
      </c>
      <c r="N135" s="139">
        <f>IFERROR(VLOOKUP(B135,#REF!,16,0),0)</f>
        <v>0</v>
      </c>
      <c r="O135" s="144"/>
      <c r="P135" s="141">
        <f t="shared" si="19"/>
        <v>0</v>
      </c>
      <c r="R135" s="145">
        <f t="shared" si="17"/>
        <v>0</v>
      </c>
      <c r="S135" s="142" t="e">
        <f>VLOOKUP(R135,Regolamento!J$6:L$14,3,0)</f>
        <v>#N/A</v>
      </c>
      <c r="U135" s="147">
        <f t="shared" si="18"/>
        <v>0</v>
      </c>
      <c r="W135" s="62"/>
      <c r="X135" s="81"/>
    </row>
    <row r="136" spans="1:24" s="8" customFormat="1" hidden="1" x14ac:dyDescent="0.25">
      <c r="A136">
        <v>131</v>
      </c>
      <c r="B136" s="8" t="s">
        <v>297</v>
      </c>
      <c r="C136" s="12" t="str">
        <f>IFERROR(VLOOKUP(B136,concorrenti!A:C,3,0)," ")</f>
        <v>C</v>
      </c>
      <c r="D136" s="12">
        <f>VLOOKUP(B136,concorrenti!A:E,5,0)</f>
        <v>0</v>
      </c>
      <c r="E136" s="59" t="str">
        <f>VLOOKUP(B136,concorrenti!A$2:G$295,2,0)</f>
        <v xml:space="preserve"> CAVEC</v>
      </c>
      <c r="F136" s="139">
        <f>IFERROR(VLOOKUP(B136,'Nora Sciplino'!A$12:P$86,16,0),0)</f>
        <v>0</v>
      </c>
      <c r="G136" s="140">
        <f>IFERROR(VLOOKUP(B136,Castellotti!A:P,16,0),0)</f>
        <v>0</v>
      </c>
      <c r="H136" s="140">
        <f>IFERROR(VLOOKUP(B136,Solidarietà!A:P,16,0),0)</f>
        <v>0</v>
      </c>
      <c r="I136" s="140">
        <f>IFERROR(VLOOKUP(B136,'Erba Ghisallo'!A:P,16,0),0)</f>
        <v>0</v>
      </c>
      <c r="J136" s="139">
        <f>IFERROR(VLOOKUP(B136,Maserati!A$13:P$47,16,0),0)</f>
        <v>0</v>
      </c>
      <c r="K136" s="140">
        <v>0</v>
      </c>
      <c r="L136" s="139">
        <f>IFERROR(VLOOKUP(B136,'200 Miglia CR'!A:P,16,0),0)</f>
        <v>0</v>
      </c>
      <c r="M136" s="139">
        <f>IFERROR(VLOOKUP(B136,Ambrosiano!A:Q,16,0),0)</f>
        <v>0</v>
      </c>
      <c r="N136" s="139">
        <f>IFERROR(VLOOKUP(B136,#REF!,16,0),0)</f>
        <v>0</v>
      </c>
      <c r="O136" s="144"/>
      <c r="P136" s="141">
        <f t="shared" si="19"/>
        <v>0</v>
      </c>
      <c r="R136" s="145">
        <f t="shared" si="17"/>
        <v>0</v>
      </c>
      <c r="S136" s="142" t="e">
        <f>VLOOKUP(R136,Regolamento!J$6:L$14,3,0)</f>
        <v>#N/A</v>
      </c>
      <c r="U136" s="147">
        <f t="shared" si="18"/>
        <v>0</v>
      </c>
      <c r="W136" s="62"/>
      <c r="X136" s="81"/>
    </row>
    <row r="137" spans="1:24" s="8" customFormat="1" hidden="1" x14ac:dyDescent="0.25">
      <c r="A137">
        <v>132</v>
      </c>
      <c r="B137" s="8" t="s">
        <v>305</v>
      </c>
      <c r="C137" s="12" t="str">
        <f>IFERROR(VLOOKUP(B137,concorrenti!A:C,3,0)," ")</f>
        <v>C</v>
      </c>
      <c r="D137" s="12">
        <f>VLOOKUP(B137,concorrenti!A:E,5,0)</f>
        <v>0</v>
      </c>
      <c r="E137" s="59" t="str">
        <f>VLOOKUP(B137,concorrenti!A$2:G$295,2,0)</f>
        <v xml:space="preserve"> VCC CARDUCCI</v>
      </c>
      <c r="F137" s="139">
        <f>IFERROR(VLOOKUP(B137,'Nora Sciplino'!A$12:P$86,16,0),0)</f>
        <v>0</v>
      </c>
      <c r="G137" s="140">
        <f>IFERROR(VLOOKUP(B137,Castellotti!A:P,16,0),0)</f>
        <v>0</v>
      </c>
      <c r="H137" s="140">
        <f>IFERROR(VLOOKUP(B137,Solidarietà!A:P,16,0),0)</f>
        <v>0</v>
      </c>
      <c r="I137" s="140">
        <f>IFERROR(VLOOKUP(B137,'Erba Ghisallo'!A:P,16,0),0)</f>
        <v>0</v>
      </c>
      <c r="J137" s="139">
        <f>IFERROR(VLOOKUP(B137,Maserati!A$13:P$47,16,0),0)</f>
        <v>0</v>
      </c>
      <c r="K137" s="140">
        <v>0</v>
      </c>
      <c r="L137" s="139">
        <f>IFERROR(VLOOKUP(B137,'200 Miglia CR'!A:P,16,0),0)</f>
        <v>0</v>
      </c>
      <c r="M137" s="139">
        <f>IFERROR(VLOOKUP(B137,Ambrosiano!A:Q,16,0),0)</f>
        <v>0</v>
      </c>
      <c r="N137" s="139">
        <f>IFERROR(VLOOKUP(B137,#REF!,16,0),0)</f>
        <v>0</v>
      </c>
      <c r="O137" s="144"/>
      <c r="P137" s="141">
        <f t="shared" si="19"/>
        <v>0</v>
      </c>
      <c r="R137" s="145">
        <f t="shared" si="17"/>
        <v>0</v>
      </c>
      <c r="S137" s="142" t="e">
        <f>VLOOKUP(R137,Regolamento!J$6:L$14,3,0)</f>
        <v>#N/A</v>
      </c>
      <c r="U137" s="147">
        <f t="shared" si="18"/>
        <v>0</v>
      </c>
    </row>
    <row r="138" spans="1:24" s="8" customFormat="1" hidden="1" x14ac:dyDescent="0.25">
      <c r="A138">
        <v>133</v>
      </c>
      <c r="B138" s="71" t="s">
        <v>398</v>
      </c>
      <c r="C138" s="12" t="str">
        <f>IFERROR(VLOOKUP(B138,concorrenti!A:C,3,0)," ")</f>
        <v>C</v>
      </c>
      <c r="D138" s="12">
        <f>VLOOKUP(B138,concorrenti!A:E,5,0)</f>
        <v>0</v>
      </c>
      <c r="E138" s="59" t="str">
        <f>VLOOKUP(B138,concorrenti!A$2:G$295,2,0)</f>
        <v>CAVEC</v>
      </c>
      <c r="F138" s="139">
        <f>IFERROR(VLOOKUP(B138,'Nora Sciplino'!A$12:P$86,16,0),0)</f>
        <v>0</v>
      </c>
      <c r="G138" s="140">
        <f>IFERROR(VLOOKUP(B138,Castellotti!A:P,16,0),0)</f>
        <v>0</v>
      </c>
      <c r="H138" s="140">
        <f>IFERROR(VLOOKUP(B138,Solidarietà!A:P,16,0),0)</f>
        <v>0</v>
      </c>
      <c r="I138" s="140">
        <f>IFERROR(VLOOKUP(B138,'Erba Ghisallo'!A:P,16,0),0)</f>
        <v>0</v>
      </c>
      <c r="J138" s="139">
        <f>IFERROR(VLOOKUP(B138,Maserati!A$13:P$47,16,0),0)</f>
        <v>0</v>
      </c>
      <c r="K138" s="140">
        <v>0</v>
      </c>
      <c r="L138" s="139">
        <f>IFERROR(VLOOKUP(B138,'200 Miglia CR'!A:P,16,0),0)</f>
        <v>0</v>
      </c>
      <c r="M138" s="139">
        <f>IFERROR(VLOOKUP(B138,Ambrosiano!A:Q,16,0),0)</f>
        <v>0</v>
      </c>
      <c r="N138" s="139">
        <f>IFERROR(VLOOKUP(B138,#REF!,16,0),0)</f>
        <v>0</v>
      </c>
      <c r="O138" s="144"/>
      <c r="P138" s="141">
        <f t="shared" si="19"/>
        <v>0</v>
      </c>
      <c r="R138" s="145">
        <f t="shared" si="17"/>
        <v>0</v>
      </c>
      <c r="S138" s="142" t="e">
        <f>VLOOKUP(R138,Regolamento!J$6:L$14,3,0)</f>
        <v>#N/A</v>
      </c>
      <c r="U138" s="147">
        <f t="shared" si="18"/>
        <v>0</v>
      </c>
    </row>
    <row r="139" spans="1:24" s="8" customFormat="1" hidden="1" x14ac:dyDescent="0.25">
      <c r="A139">
        <v>134</v>
      </c>
      <c r="B139" s="8" t="s">
        <v>134</v>
      </c>
      <c r="C139" s="12" t="str">
        <f>IFERROR(VLOOKUP(B139,concorrenti!A:C,3,0)," ")</f>
        <v>C</v>
      </c>
      <c r="D139" s="12">
        <f>VLOOKUP(B139,concorrenti!A:E,5,0)</f>
        <v>0</v>
      </c>
      <c r="E139" s="59" t="str">
        <f>VLOOKUP(B139,concorrenti!A$2:G$295,2,0)</f>
        <v>CASTELLOTTI</v>
      </c>
      <c r="F139" s="139">
        <f>IFERROR(VLOOKUP(B139,'Nora Sciplino'!A$12:P$86,16,0),0)</f>
        <v>0</v>
      </c>
      <c r="G139" s="140">
        <f>IFERROR(VLOOKUP(B139,Castellotti!A:P,16,0),0)</f>
        <v>0</v>
      </c>
      <c r="H139" s="140">
        <f>IFERROR(VLOOKUP(B139,Solidarietà!A:P,16,0),0)</f>
        <v>0</v>
      </c>
      <c r="I139" s="140">
        <f>IFERROR(VLOOKUP(B139,'Erba Ghisallo'!A:P,16,0),0)</f>
        <v>0</v>
      </c>
      <c r="J139" s="139">
        <f>IFERROR(VLOOKUP(B139,Maserati!A$13:P$47,16,0),0)</f>
        <v>0</v>
      </c>
      <c r="K139" s="140">
        <v>0</v>
      </c>
      <c r="L139" s="139">
        <f>IFERROR(VLOOKUP(B139,'200 Miglia CR'!A:P,16,0),0)</f>
        <v>0</v>
      </c>
      <c r="M139" s="139">
        <f>IFERROR(VLOOKUP(B139,Ambrosiano!A:Q,16,0),0)</f>
        <v>0</v>
      </c>
      <c r="N139" s="139">
        <f>IFERROR(VLOOKUP(B139,#REF!,16,0),0)</f>
        <v>0</v>
      </c>
      <c r="O139" s="144"/>
      <c r="P139" s="141">
        <f t="shared" si="19"/>
        <v>0</v>
      </c>
      <c r="R139" s="145">
        <f t="shared" si="17"/>
        <v>0</v>
      </c>
      <c r="S139" s="142" t="e">
        <f>VLOOKUP(R139,Regolamento!J$6:L$14,3,0)</f>
        <v>#N/A</v>
      </c>
      <c r="U139" s="147">
        <f t="shared" si="18"/>
        <v>0</v>
      </c>
      <c r="W139" s="62"/>
      <c r="X139" s="81"/>
    </row>
    <row r="140" spans="1:24" s="8" customFormat="1" hidden="1" x14ac:dyDescent="0.25">
      <c r="A140">
        <v>135</v>
      </c>
      <c r="B140" s="8" t="s">
        <v>143</v>
      </c>
      <c r="C140" s="12" t="str">
        <f>IFERROR(VLOOKUP(B140,concorrenti!A:C,3,0)," ")</f>
        <v>C</v>
      </c>
      <c r="D140" s="12">
        <f>VLOOKUP(B140,concorrenti!A:E,5,0)</f>
        <v>0</v>
      </c>
      <c r="E140" s="59" t="str">
        <f>VLOOKUP(B140,concorrenti!A$2:G$295,2,0)</f>
        <v>CASTELLOTTI</v>
      </c>
      <c r="F140" s="139">
        <f>IFERROR(VLOOKUP(B140,'Nora Sciplino'!A$12:P$86,16,0),0)</f>
        <v>0</v>
      </c>
      <c r="G140" s="140">
        <f>IFERROR(VLOOKUP(B140,Castellotti!A:P,16,0),0)</f>
        <v>0</v>
      </c>
      <c r="H140" s="140">
        <f>IFERROR(VLOOKUP(B140,Solidarietà!A:P,16,0),0)</f>
        <v>0</v>
      </c>
      <c r="I140" s="140">
        <f>IFERROR(VLOOKUP(B140,'Erba Ghisallo'!A:P,16,0),0)</f>
        <v>0</v>
      </c>
      <c r="J140" s="139">
        <f>IFERROR(VLOOKUP(B140,Maserati!A$13:P$47,16,0),0)</f>
        <v>0</v>
      </c>
      <c r="K140" s="140">
        <v>0</v>
      </c>
      <c r="L140" s="139">
        <f>IFERROR(VLOOKUP(B140,'200 Miglia CR'!A:P,16,0),0)</f>
        <v>0</v>
      </c>
      <c r="M140" s="139">
        <f>IFERROR(VLOOKUP(B140,Ambrosiano!A:Q,16,0),0)</f>
        <v>0</v>
      </c>
      <c r="N140" s="139">
        <f>IFERROR(VLOOKUP(B140,#REF!,16,0),0)</f>
        <v>0</v>
      </c>
      <c r="P140" s="141">
        <f t="shared" si="19"/>
        <v>0</v>
      </c>
      <c r="R140" s="145">
        <f t="shared" si="17"/>
        <v>0</v>
      </c>
      <c r="S140" s="142" t="e">
        <f>VLOOKUP(R140,Regolamento!J$6:L$14,3,0)</f>
        <v>#N/A</v>
      </c>
      <c r="U140" s="147">
        <f t="shared" si="18"/>
        <v>0</v>
      </c>
      <c r="W140" s="62"/>
      <c r="X140" s="81"/>
    </row>
    <row r="141" spans="1:24" s="8" customFormat="1" hidden="1" x14ac:dyDescent="0.25">
      <c r="A141">
        <v>136</v>
      </c>
      <c r="B141" s="8" t="s">
        <v>130</v>
      </c>
      <c r="C141" s="12" t="str">
        <f>IFERROR(VLOOKUP(B141,concorrenti!A:C,3,0)," ")</f>
        <v>C</v>
      </c>
      <c r="D141" s="12">
        <f>VLOOKUP(B141,concorrenti!A:E,5,0)</f>
        <v>0</v>
      </c>
      <c r="E141" s="59" t="str">
        <f>VLOOKUP(B141,concorrenti!A$2:G$295,2,0)</f>
        <v>CASTELLOTTI</v>
      </c>
      <c r="F141" s="139">
        <f>IFERROR(VLOOKUP(B141,'Nora Sciplino'!A$12:P$86,16,0),0)</f>
        <v>0</v>
      </c>
      <c r="G141" s="140">
        <f>IFERROR(VLOOKUP(B141,Castellotti!A:P,16,0),0)</f>
        <v>0</v>
      </c>
      <c r="H141" s="140">
        <f>IFERROR(VLOOKUP(B141,Solidarietà!A:P,16,0),0)</f>
        <v>0</v>
      </c>
      <c r="I141" s="140">
        <f>IFERROR(VLOOKUP(B141,'Erba Ghisallo'!A:P,16,0),0)</f>
        <v>0</v>
      </c>
      <c r="J141" s="139">
        <f>IFERROR(VLOOKUP(B141,Maserati!A$13:P$47,16,0),0)</f>
        <v>0</v>
      </c>
      <c r="K141" s="140">
        <v>0</v>
      </c>
      <c r="L141" s="139">
        <f>IFERROR(VLOOKUP(B141,'200 Miglia CR'!A:P,16,0),0)</f>
        <v>0</v>
      </c>
      <c r="M141" s="139">
        <f>IFERROR(VLOOKUP(B141,Ambrosiano!A:Q,16,0),0)</f>
        <v>0</v>
      </c>
      <c r="N141" s="139">
        <f>IFERROR(VLOOKUP(B141,#REF!,16,0),0)</f>
        <v>0</v>
      </c>
      <c r="O141" s="144"/>
      <c r="P141" s="141">
        <f t="shared" si="19"/>
        <v>0</v>
      </c>
      <c r="R141" s="45">
        <f t="shared" si="17"/>
        <v>0</v>
      </c>
      <c r="S141" s="142" t="e">
        <f>VLOOKUP(R141,Regolamento!J$6:L$14,3,0)</f>
        <v>#N/A</v>
      </c>
      <c r="U141" s="147">
        <f t="shared" si="18"/>
        <v>0</v>
      </c>
      <c r="W141" s="62"/>
      <c r="X141" s="81"/>
    </row>
    <row r="142" spans="1:24" s="8" customFormat="1" hidden="1" x14ac:dyDescent="0.25">
      <c r="A142">
        <v>137</v>
      </c>
      <c r="B142" s="8" t="s">
        <v>299</v>
      </c>
      <c r="C142" s="12" t="str">
        <f>IFERROR(VLOOKUP(B142,concorrenti!A:C,3,0)," ")</f>
        <v>C</v>
      </c>
      <c r="D142" s="12">
        <f>VLOOKUP(B142,concorrenti!A:E,5,0)</f>
        <v>0</v>
      </c>
      <c r="E142" s="59" t="str">
        <f>VLOOKUP(B142,concorrenti!A$2:G$295,2,0)</f>
        <v>CASTELLOTTI</v>
      </c>
      <c r="F142" s="139">
        <f>IFERROR(VLOOKUP(B142,'Nora Sciplino'!A$12:P$86,16,0),0)</f>
        <v>0</v>
      </c>
      <c r="G142" s="140">
        <f>IFERROR(VLOOKUP(B142,Castellotti!A:P,16,0),0)</f>
        <v>0</v>
      </c>
      <c r="H142" s="140">
        <f>IFERROR(VLOOKUP(B142,Solidarietà!A:P,16,0),0)</f>
        <v>0</v>
      </c>
      <c r="I142" s="140">
        <f>IFERROR(VLOOKUP(B142,'Erba Ghisallo'!A:P,16,0),0)</f>
        <v>0</v>
      </c>
      <c r="J142" s="139">
        <f>IFERROR(VLOOKUP(B142,Maserati!A$13:P$47,16,0),0)</f>
        <v>0</v>
      </c>
      <c r="K142" s="140">
        <v>0</v>
      </c>
      <c r="L142" s="139">
        <f>IFERROR(VLOOKUP(B142,'200 Miglia CR'!A:P,16,0),0)</f>
        <v>0</v>
      </c>
      <c r="M142" s="139">
        <f>IFERROR(VLOOKUP(B142,Ambrosiano!A:Q,16,0),0)</f>
        <v>0</v>
      </c>
      <c r="N142" s="139">
        <f>IFERROR(VLOOKUP(B142,#REF!,16,0),0)</f>
        <v>0</v>
      </c>
      <c r="O142" s="144"/>
      <c r="P142" s="141">
        <f t="shared" si="19"/>
        <v>0</v>
      </c>
      <c r="R142" s="145">
        <f t="shared" si="17"/>
        <v>0</v>
      </c>
      <c r="S142" s="142" t="e">
        <f>VLOOKUP(R142,Regolamento!J$6:L$14,3,0)</f>
        <v>#N/A</v>
      </c>
      <c r="U142" s="147">
        <f t="shared" si="18"/>
        <v>0</v>
      </c>
      <c r="W142" s="62"/>
      <c r="X142" s="81"/>
    </row>
    <row r="143" spans="1:24" s="8" customFormat="1" hidden="1" x14ac:dyDescent="0.25">
      <c r="A143">
        <v>138</v>
      </c>
      <c r="B143" s="8" t="s">
        <v>85</v>
      </c>
      <c r="C143" s="12" t="str">
        <f>IFERROR(VLOOKUP(B143,concorrenti!A:C,3,0)," ")</f>
        <v>C</v>
      </c>
      <c r="D143" s="12">
        <f>VLOOKUP(B143,concorrenti!A:E,5,0)</f>
        <v>0</v>
      </c>
      <c r="E143" s="59" t="str">
        <f>VLOOKUP(B143,concorrenti!A$2:G$295,2,0)</f>
        <v>CASTELLOTTI</v>
      </c>
      <c r="F143" s="139">
        <f>IFERROR(VLOOKUP(B143,'Nora Sciplino'!A$12:P$86,16,0),0)</f>
        <v>0</v>
      </c>
      <c r="G143" s="140">
        <f>IFERROR(VLOOKUP(B143,Castellotti!A:P,16,0),0)</f>
        <v>0</v>
      </c>
      <c r="H143" s="140">
        <f>IFERROR(VLOOKUP(B143,Solidarietà!A:P,16,0),0)</f>
        <v>0</v>
      </c>
      <c r="I143" s="140">
        <f>IFERROR(VLOOKUP(B143,'Erba Ghisallo'!A:P,16,0),0)</f>
        <v>0</v>
      </c>
      <c r="J143" s="139">
        <f>IFERROR(VLOOKUP(B143,Maserati!A$13:P$47,16,0),0)</f>
        <v>0</v>
      </c>
      <c r="K143" s="140">
        <v>0</v>
      </c>
      <c r="L143" s="139">
        <f>IFERROR(VLOOKUP(B143,'200 Miglia CR'!A:P,16,0),0)</f>
        <v>0</v>
      </c>
      <c r="M143" s="139">
        <f>IFERROR(VLOOKUP(B143,Ambrosiano!A:Q,16,0),0)</f>
        <v>0</v>
      </c>
      <c r="N143" s="139">
        <f>IFERROR(VLOOKUP(B143,#REF!,16,0),0)</f>
        <v>0</v>
      </c>
      <c r="O143" s="144"/>
      <c r="P143" s="141">
        <f t="shared" si="19"/>
        <v>0</v>
      </c>
      <c r="R143" s="145">
        <f t="shared" si="17"/>
        <v>0</v>
      </c>
      <c r="S143" s="142" t="e">
        <f>VLOOKUP(R143,Regolamento!J$6:L$14,3,0)</f>
        <v>#N/A</v>
      </c>
      <c r="U143" s="147">
        <f t="shared" si="18"/>
        <v>0</v>
      </c>
      <c r="W143" s="62"/>
      <c r="X143" s="81"/>
    </row>
    <row r="144" spans="1:24" s="8" customFormat="1" hidden="1" x14ac:dyDescent="0.25">
      <c r="A144">
        <v>139</v>
      </c>
      <c r="B144" s="8" t="s">
        <v>311</v>
      </c>
      <c r="C144" s="12" t="str">
        <f>IFERROR(VLOOKUP(B144,concorrenti!A:C,3,0)," ")</f>
        <v>C</v>
      </c>
      <c r="D144" s="12">
        <f>VLOOKUP(B144,concorrenti!A:E,5,0)</f>
        <v>0</v>
      </c>
      <c r="E144" s="59" t="str">
        <f>VLOOKUP(B144,concorrenti!A$2:G$295,2,0)</f>
        <v>CASTELLOTTI</v>
      </c>
      <c r="F144" s="139">
        <f>IFERROR(VLOOKUP(B144,'Nora Sciplino'!A$12:P$86,16,0),0)</f>
        <v>0</v>
      </c>
      <c r="G144" s="140">
        <f>IFERROR(VLOOKUP(B144,Castellotti!A:P,16,0),0)</f>
        <v>0</v>
      </c>
      <c r="H144" s="140">
        <f>IFERROR(VLOOKUP(B144,Solidarietà!A:P,16,0),0)</f>
        <v>0</v>
      </c>
      <c r="I144" s="140">
        <f>IFERROR(VLOOKUP(B144,'Erba Ghisallo'!A:P,16,0),0)</f>
        <v>0</v>
      </c>
      <c r="J144" s="139">
        <f>IFERROR(VLOOKUP(B144,Maserati!A$13:P$47,16,0),0)</f>
        <v>0</v>
      </c>
      <c r="K144" s="140">
        <v>0</v>
      </c>
      <c r="L144" s="139">
        <f>IFERROR(VLOOKUP(B144,'200 Miglia CR'!A:P,16,0),0)</f>
        <v>0</v>
      </c>
      <c r="M144" s="139">
        <f>IFERROR(VLOOKUP(B144,Ambrosiano!A:Q,16,0),0)</f>
        <v>0</v>
      </c>
      <c r="N144" s="139">
        <f>IFERROR(VLOOKUP(B144,#REF!,16,0),0)</f>
        <v>0</v>
      </c>
      <c r="O144" s="144"/>
      <c r="P144" s="141">
        <f t="shared" si="19"/>
        <v>0</v>
      </c>
      <c r="R144" s="145">
        <f t="shared" si="17"/>
        <v>0</v>
      </c>
      <c r="S144" s="142" t="e">
        <f>VLOOKUP(R144,Regolamento!J$6:L$14,3,0)</f>
        <v>#N/A</v>
      </c>
      <c r="U144" s="147">
        <f t="shared" si="18"/>
        <v>0</v>
      </c>
      <c r="W144" s="62"/>
      <c r="X144" s="81"/>
    </row>
    <row r="145" spans="1:32" s="8" customFormat="1" hidden="1" x14ac:dyDescent="0.25">
      <c r="A145">
        <v>140</v>
      </c>
      <c r="B145" s="8" t="s">
        <v>313</v>
      </c>
      <c r="C145" s="12" t="str">
        <f>IFERROR(VLOOKUP(B145,concorrenti!A:C,3,0)," ")</f>
        <v>C</v>
      </c>
      <c r="D145" s="12">
        <f>VLOOKUP(B145,concorrenti!A:E,5,0)</f>
        <v>0</v>
      </c>
      <c r="E145" s="59" t="str">
        <f>VLOOKUP(B145,concorrenti!A$2:G$295,2,0)</f>
        <v>CASTELLOTTI</v>
      </c>
      <c r="F145" s="139">
        <f>IFERROR(VLOOKUP(B145,'Nora Sciplino'!A$12:P$86,16,0),0)</f>
        <v>0</v>
      </c>
      <c r="G145" s="140">
        <f>IFERROR(VLOOKUP(B145,Castellotti!A:P,16,0),0)</f>
        <v>0</v>
      </c>
      <c r="H145" s="140">
        <f>IFERROR(VLOOKUP(B145,Solidarietà!A:P,16,0),0)</f>
        <v>0</v>
      </c>
      <c r="I145" s="140">
        <f>IFERROR(VLOOKUP(B145,'Erba Ghisallo'!A:P,16,0),0)</f>
        <v>0</v>
      </c>
      <c r="J145" s="139">
        <f>IFERROR(VLOOKUP(B145,Maserati!A$13:P$47,16,0),0)</f>
        <v>0</v>
      </c>
      <c r="K145" s="140">
        <v>0</v>
      </c>
      <c r="L145" s="139">
        <f>IFERROR(VLOOKUP(B145,'200 Miglia CR'!A:P,16,0),0)</f>
        <v>0</v>
      </c>
      <c r="M145" s="139">
        <f>IFERROR(VLOOKUP(B145,Ambrosiano!A:Q,16,0),0)</f>
        <v>0</v>
      </c>
      <c r="N145" s="139">
        <f>IFERROR(VLOOKUP(B145,#REF!,16,0),0)</f>
        <v>0</v>
      </c>
      <c r="O145" s="144"/>
      <c r="P145" s="141">
        <f t="shared" si="19"/>
        <v>0</v>
      </c>
      <c r="R145" s="145">
        <f t="shared" si="17"/>
        <v>0</v>
      </c>
      <c r="S145" s="142" t="e">
        <f>VLOOKUP(R145,Regolamento!J$6:L$14,3,0)</f>
        <v>#N/A</v>
      </c>
      <c r="U145" s="147">
        <f t="shared" si="18"/>
        <v>0</v>
      </c>
    </row>
    <row r="146" spans="1:32" s="8" customFormat="1" hidden="1" x14ac:dyDescent="0.25">
      <c r="A146">
        <v>141</v>
      </c>
      <c r="B146" s="8" t="s">
        <v>138</v>
      </c>
      <c r="C146" s="12" t="str">
        <f>IFERROR(VLOOKUP(B146,concorrenti!A:C,3,0)," ")</f>
        <v>C</v>
      </c>
      <c r="D146" s="12">
        <f>VLOOKUP(B146,concorrenti!A:E,5,0)</f>
        <v>0</v>
      </c>
      <c r="E146" s="59" t="str">
        <f>VLOOKUP(B146,concorrenti!A$2:G$295,2,0)</f>
        <v>CASTELLOTTI</v>
      </c>
      <c r="F146" s="139">
        <f>IFERROR(VLOOKUP(B146,'Nora Sciplino'!A$12:P$86,16,0),0)</f>
        <v>0</v>
      </c>
      <c r="G146" s="140">
        <f>IFERROR(VLOOKUP(B146,Castellotti!A:P,16,0),0)</f>
        <v>0</v>
      </c>
      <c r="H146" s="140">
        <f>IFERROR(VLOOKUP(B146,Solidarietà!A:P,16,0),0)</f>
        <v>0</v>
      </c>
      <c r="I146" s="140">
        <f>IFERROR(VLOOKUP(B146,'Erba Ghisallo'!A:P,16,0),0)</f>
        <v>0</v>
      </c>
      <c r="J146" s="139">
        <f>IFERROR(VLOOKUP(B146,Maserati!A$13:P$47,16,0),0)</f>
        <v>0</v>
      </c>
      <c r="K146" s="140">
        <v>0</v>
      </c>
      <c r="L146" s="139">
        <f>IFERROR(VLOOKUP(B146,'200 Miglia CR'!A:P,16,0),0)</f>
        <v>0</v>
      </c>
      <c r="M146" s="139">
        <f>IFERROR(VLOOKUP(B146,Ambrosiano!A:Q,16,0),0)</f>
        <v>0</v>
      </c>
      <c r="N146" s="139">
        <f>IFERROR(VLOOKUP(B146,#REF!,16,0),0)</f>
        <v>0</v>
      </c>
      <c r="O146" s="144"/>
      <c r="P146" s="141">
        <f t="shared" si="19"/>
        <v>0</v>
      </c>
      <c r="R146" s="45">
        <f t="shared" si="17"/>
        <v>0</v>
      </c>
      <c r="S146" s="142" t="e">
        <f>VLOOKUP(R146,Regolamento!J$6:L$14,3,0)</f>
        <v>#N/A</v>
      </c>
      <c r="U146" s="147">
        <f t="shared" si="18"/>
        <v>0</v>
      </c>
    </row>
    <row r="147" spans="1:32" s="8" customFormat="1" hidden="1" x14ac:dyDescent="0.25">
      <c r="A147">
        <v>142</v>
      </c>
      <c r="B147" s="8" t="s">
        <v>141</v>
      </c>
      <c r="C147" s="12" t="str">
        <f>IFERROR(VLOOKUP(B147,concorrenti!A:C,3,0)," ")</f>
        <v>C</v>
      </c>
      <c r="D147" s="12">
        <f>VLOOKUP(B147,concorrenti!A:E,5,0)</f>
        <v>0</v>
      </c>
      <c r="E147" s="59" t="str">
        <f>VLOOKUP(B147,concorrenti!A$2:G$295,2,0)</f>
        <v>CASTELLOTTI</v>
      </c>
      <c r="F147" s="139">
        <f>IFERROR(VLOOKUP(B147,'Nora Sciplino'!A$12:P$86,16,0),0)</f>
        <v>0</v>
      </c>
      <c r="G147" s="140">
        <f>IFERROR(VLOOKUP(B147,Castellotti!A:P,16,0),0)</f>
        <v>0</v>
      </c>
      <c r="H147" s="140">
        <f>IFERROR(VLOOKUP(B147,Solidarietà!A:P,16,0),0)</f>
        <v>0</v>
      </c>
      <c r="I147" s="140">
        <f>IFERROR(VLOOKUP(B147,'Erba Ghisallo'!A:P,16,0),0)</f>
        <v>0</v>
      </c>
      <c r="J147" s="139">
        <f>IFERROR(VLOOKUP(B147,Maserati!A$13:P$47,16,0),0)</f>
        <v>0</v>
      </c>
      <c r="K147" s="140">
        <v>0</v>
      </c>
      <c r="L147" s="139">
        <f>IFERROR(VLOOKUP(B147,'200 Miglia CR'!A:P,16,0),0)</f>
        <v>0</v>
      </c>
      <c r="M147" s="139">
        <f>IFERROR(VLOOKUP(B147,Ambrosiano!A:Q,16,0),0)</f>
        <v>0</v>
      </c>
      <c r="N147" s="139">
        <f>IFERROR(VLOOKUP(B147,#REF!,16,0),0)</f>
        <v>0</v>
      </c>
      <c r="O147" s="144"/>
      <c r="P147" s="141">
        <f t="shared" si="19"/>
        <v>0</v>
      </c>
      <c r="R147" s="145">
        <f t="shared" si="17"/>
        <v>0</v>
      </c>
      <c r="S147" s="142" t="e">
        <f>VLOOKUP(R147,Regolamento!J$6:L$14,3,0)</f>
        <v>#N/A</v>
      </c>
      <c r="U147" s="147">
        <f t="shared" si="18"/>
        <v>0</v>
      </c>
    </row>
    <row r="148" spans="1:32" s="8" customFormat="1" hidden="1" x14ac:dyDescent="0.25">
      <c r="A148">
        <v>143</v>
      </c>
      <c r="B148" s="8" t="s">
        <v>295</v>
      </c>
      <c r="C148" s="12" t="str">
        <f>IFERROR(VLOOKUP(B148,concorrenti!A:C,3,0)," ")</f>
        <v>C</v>
      </c>
      <c r="D148" s="12">
        <f>VLOOKUP(B148,concorrenti!A:E,5,0)</f>
        <v>0</v>
      </c>
      <c r="E148" s="59" t="str">
        <f>VLOOKUP(B148,concorrenti!A$2:G$295,2,0)</f>
        <v>GAMS</v>
      </c>
      <c r="F148" s="139">
        <f>IFERROR(VLOOKUP(B148,'Nora Sciplino'!A$12:P$86,16,0),0)</f>
        <v>0</v>
      </c>
      <c r="G148" s="140">
        <f>IFERROR(VLOOKUP(B148,Castellotti!A:P,16,0),0)</f>
        <v>0</v>
      </c>
      <c r="H148" s="140">
        <f>IFERROR(VLOOKUP(B148,Solidarietà!A:P,16,0),0)</f>
        <v>0</v>
      </c>
      <c r="I148" s="140">
        <f>IFERROR(VLOOKUP(B148,'Erba Ghisallo'!A:P,16,0),0)</f>
        <v>0</v>
      </c>
      <c r="J148" s="139">
        <f>IFERROR(VLOOKUP(B148,Maserati!A$13:P$47,16,0),0)</f>
        <v>0</v>
      </c>
      <c r="K148" s="140">
        <v>0</v>
      </c>
      <c r="L148" s="139">
        <f>IFERROR(VLOOKUP(B148,'200 Miglia CR'!A:P,16,0),0)</f>
        <v>0</v>
      </c>
      <c r="M148" s="139">
        <f>IFERROR(VLOOKUP(B148,Ambrosiano!A:Q,16,0),0)</f>
        <v>0</v>
      </c>
      <c r="N148" s="139">
        <f>IFERROR(VLOOKUP(B148,#REF!,16,0),0)</f>
        <v>0</v>
      </c>
      <c r="O148" s="144"/>
      <c r="P148" s="141">
        <f t="shared" si="19"/>
        <v>0</v>
      </c>
      <c r="R148" s="45">
        <f t="shared" si="17"/>
        <v>0</v>
      </c>
      <c r="S148" s="142" t="e">
        <f>VLOOKUP(R148,Regolamento!J$6:L$14,3,0)</f>
        <v>#N/A</v>
      </c>
      <c r="U148" s="147">
        <f t="shared" si="18"/>
        <v>0</v>
      </c>
    </row>
    <row r="149" spans="1:32" s="8" customFormat="1" hidden="1" x14ac:dyDescent="0.25">
      <c r="A149">
        <v>144</v>
      </c>
      <c r="B149" s="8" t="s">
        <v>131</v>
      </c>
      <c r="C149" s="12" t="str">
        <f>IFERROR(VLOOKUP(B149,concorrenti!A:C,3,0)," ")</f>
        <v>C</v>
      </c>
      <c r="D149" s="12">
        <f>VLOOKUP(B149,concorrenti!A:E,5,0)</f>
        <v>0</v>
      </c>
      <c r="E149" s="59" t="str">
        <f>VLOOKUP(B149,concorrenti!A$2:G$295,2,0)</f>
        <v>CASTELLOTTI</v>
      </c>
      <c r="F149" s="139">
        <f>IFERROR(VLOOKUP(B149,'Nora Sciplino'!A$12:P$86,16,0),0)</f>
        <v>0</v>
      </c>
      <c r="G149" s="140">
        <f>IFERROR(VLOOKUP(B149,Castellotti!A:P,16,0),0)</f>
        <v>0</v>
      </c>
      <c r="H149" s="140">
        <f>IFERROR(VLOOKUP(B149,Solidarietà!A:P,16,0),0)</f>
        <v>0</v>
      </c>
      <c r="I149" s="140">
        <f>IFERROR(VLOOKUP(B149,'Erba Ghisallo'!A:P,16,0),0)</f>
        <v>0</v>
      </c>
      <c r="J149" s="139">
        <f>IFERROR(VLOOKUP(B149,Maserati!A$13:P$47,16,0),0)</f>
        <v>0</v>
      </c>
      <c r="K149" s="140">
        <v>0</v>
      </c>
      <c r="L149" s="139">
        <f>IFERROR(VLOOKUP(B149,'200 Miglia CR'!A:P,16,0),0)</f>
        <v>0</v>
      </c>
      <c r="M149" s="139">
        <f>IFERROR(VLOOKUP(B149,Ambrosiano!A:Q,16,0),0)</f>
        <v>0</v>
      </c>
      <c r="N149" s="139">
        <f>IFERROR(VLOOKUP(B149,#REF!,16,0),0)</f>
        <v>0</v>
      </c>
      <c r="O149" s="144"/>
      <c r="P149" s="141">
        <f t="shared" si="19"/>
        <v>0</v>
      </c>
      <c r="R149" s="145">
        <f t="shared" si="17"/>
        <v>0</v>
      </c>
      <c r="S149" s="142" t="e">
        <f>VLOOKUP(R149,Regolamento!J$6:L$14,3,0)</f>
        <v>#N/A</v>
      </c>
      <c r="U149" s="147">
        <f t="shared" si="18"/>
        <v>0</v>
      </c>
    </row>
    <row r="150" spans="1:32" s="8" customFormat="1" hidden="1" x14ac:dyDescent="0.25">
      <c r="A150">
        <v>145</v>
      </c>
      <c r="B150" s="8" t="s">
        <v>440</v>
      </c>
      <c r="C150" s="12" t="str">
        <f>IFERROR(VLOOKUP(B150,concorrenti!A:C,3,0)," ")</f>
        <v>C</v>
      </c>
      <c r="D150" s="12">
        <f>VLOOKUP(B150,concorrenti!A:E,5,0)</f>
        <v>0</v>
      </c>
      <c r="E150" s="59" t="str">
        <f>VLOOKUP(B150,concorrenti!A$2:G$295,2,0)</f>
        <v>CAVEC</v>
      </c>
      <c r="F150" s="139">
        <f>IFERROR(VLOOKUP(B150,'Nora Sciplino'!A$12:P$86,16,0),0)</f>
        <v>0</v>
      </c>
      <c r="G150" s="140">
        <f>IFERROR(VLOOKUP(B150,Castellotti!A:P,16,0),0)</f>
        <v>0</v>
      </c>
      <c r="H150" s="140">
        <f>IFERROR(VLOOKUP(B150,Solidarietà!A:P,16,0),0)</f>
        <v>0</v>
      </c>
      <c r="I150" s="140">
        <f>IFERROR(VLOOKUP(B150,'Erba Ghisallo'!A:P,16,0),0)</f>
        <v>0</v>
      </c>
      <c r="J150" s="139">
        <f>IFERROR(VLOOKUP(B150,Maserati!A$13:P$47,16,0),0)</f>
        <v>0</v>
      </c>
      <c r="K150" s="140">
        <v>0</v>
      </c>
      <c r="L150" s="139">
        <f>IFERROR(VLOOKUP(B150,'200 Miglia CR'!A:P,16,0),0)</f>
        <v>0</v>
      </c>
      <c r="M150" s="139">
        <f>IFERROR(VLOOKUP(B150,Ambrosiano!A:Q,16,0),0)</f>
        <v>0</v>
      </c>
      <c r="N150" s="139">
        <f>IFERROR(VLOOKUP(B150,#REF!,16,0),0)</f>
        <v>0</v>
      </c>
      <c r="O150" s="144"/>
      <c r="P150" s="141">
        <f t="shared" si="19"/>
        <v>0</v>
      </c>
      <c r="R150" s="45">
        <f t="shared" si="17"/>
        <v>0</v>
      </c>
      <c r="S150" s="142" t="e">
        <f>VLOOKUP(R150,Regolamento!J$6:L$14,3,0)</f>
        <v>#N/A</v>
      </c>
      <c r="U150" s="147">
        <f t="shared" si="18"/>
        <v>0</v>
      </c>
    </row>
    <row r="151" spans="1:32" s="8" customFormat="1" hidden="1" x14ac:dyDescent="0.25">
      <c r="A151">
        <v>146</v>
      </c>
      <c r="B151" s="8" t="s">
        <v>441</v>
      </c>
      <c r="C151" s="12" t="str">
        <f>IFERROR(VLOOKUP(B151,concorrenti!A:C,3,0)," ")</f>
        <v>C</v>
      </c>
      <c r="D151" s="12">
        <f>VLOOKUP(B151,concorrenti!A:E,5,0)</f>
        <v>0</v>
      </c>
      <c r="E151" s="59" t="str">
        <f>VLOOKUP(B151,concorrenti!A$2:G$295,2,0)</f>
        <v>CAVEC</v>
      </c>
      <c r="F151" s="139">
        <f>IFERROR(VLOOKUP(B151,'Nora Sciplino'!A$12:P$86,16,0),0)</f>
        <v>0</v>
      </c>
      <c r="G151" s="140">
        <f>IFERROR(VLOOKUP(B151,Castellotti!A:P,16,0),0)</f>
        <v>0</v>
      </c>
      <c r="H151" s="140">
        <f>IFERROR(VLOOKUP(B151,Solidarietà!A:P,16,0),0)</f>
        <v>0</v>
      </c>
      <c r="I151" s="140">
        <f>IFERROR(VLOOKUP(B151,'Erba Ghisallo'!A:P,16,0),0)</f>
        <v>0</v>
      </c>
      <c r="J151" s="139">
        <f>IFERROR(VLOOKUP(B151,Maserati!A$13:P$47,16,0),0)</f>
        <v>0</v>
      </c>
      <c r="K151" s="140">
        <v>0</v>
      </c>
      <c r="L151" s="139">
        <f>IFERROR(VLOOKUP(B151,'200 Miglia CR'!A:P,16,0),0)</f>
        <v>0</v>
      </c>
      <c r="M151" s="139">
        <f>IFERROR(VLOOKUP(B151,Ambrosiano!A:Q,16,0),0)</f>
        <v>0</v>
      </c>
      <c r="N151" s="139">
        <f>IFERROR(VLOOKUP(B151,#REF!,16,0),0)</f>
        <v>0</v>
      </c>
      <c r="O151" s="144"/>
      <c r="P151" s="141">
        <f t="shared" si="19"/>
        <v>0</v>
      </c>
      <c r="R151" s="145">
        <f t="shared" si="17"/>
        <v>0</v>
      </c>
      <c r="S151" s="142" t="e">
        <f>VLOOKUP(R151,Regolamento!J$6:L$14,3,0)</f>
        <v>#N/A</v>
      </c>
      <c r="U151" s="147">
        <f t="shared" si="18"/>
        <v>0</v>
      </c>
    </row>
    <row r="152" spans="1:32" s="8" customFormat="1" hidden="1" x14ac:dyDescent="0.25">
      <c r="A152">
        <v>147</v>
      </c>
      <c r="B152" s="8" t="s">
        <v>442</v>
      </c>
      <c r="C152" s="12" t="str">
        <f>IFERROR(VLOOKUP(B152,concorrenti!A:C,3,0)," ")</f>
        <v>C</v>
      </c>
      <c r="D152" s="12">
        <f>VLOOKUP(B152,concorrenti!A:E,5,0)</f>
        <v>0</v>
      </c>
      <c r="E152" s="59" t="str">
        <f>VLOOKUP(B152,concorrenti!A$2:G$295,2,0)</f>
        <v>HRC FASCIA D'ORO</v>
      </c>
      <c r="F152" s="139">
        <f>IFERROR(VLOOKUP(B152,'Nora Sciplino'!A$12:P$86,16,0),0)</f>
        <v>0</v>
      </c>
      <c r="G152" s="140">
        <f>IFERROR(VLOOKUP(B152,Castellotti!A:P,16,0),0)</f>
        <v>0</v>
      </c>
      <c r="H152" s="140">
        <f>IFERROR(VLOOKUP(B152,Solidarietà!A:P,16,0),0)</f>
        <v>0</v>
      </c>
      <c r="I152" s="140">
        <f>IFERROR(VLOOKUP(B152,'Erba Ghisallo'!A:P,16,0),0)</f>
        <v>0</v>
      </c>
      <c r="J152" s="139">
        <f>IFERROR(VLOOKUP(B152,Maserati!A$13:P$47,16,0),0)</f>
        <v>0</v>
      </c>
      <c r="K152" s="140">
        <v>0</v>
      </c>
      <c r="L152" s="139">
        <f>IFERROR(VLOOKUP(B152,'200 Miglia CR'!A:P,16,0),0)</f>
        <v>0</v>
      </c>
      <c r="M152" s="139">
        <f>IFERROR(VLOOKUP(B152,Ambrosiano!A:Q,16,0),0)</f>
        <v>0</v>
      </c>
      <c r="N152" s="139">
        <f>IFERROR(VLOOKUP(B152,#REF!,16,0),0)</f>
        <v>0</v>
      </c>
      <c r="O152" s="144"/>
      <c r="P152" s="141">
        <f t="shared" si="19"/>
        <v>0</v>
      </c>
      <c r="R152" s="145">
        <f t="shared" si="17"/>
        <v>0</v>
      </c>
      <c r="S152" s="142" t="e">
        <f>VLOOKUP(R152,Regolamento!J$6:L$14,3,0)</f>
        <v>#N/A</v>
      </c>
      <c r="U152" s="147">
        <f t="shared" si="18"/>
        <v>0</v>
      </c>
    </row>
    <row r="153" spans="1:32" s="8" customFormat="1" hidden="1" x14ac:dyDescent="0.25">
      <c r="A153">
        <v>148</v>
      </c>
      <c r="B153" s="8" t="s">
        <v>443</v>
      </c>
      <c r="C153" s="12" t="str">
        <f>IFERROR(VLOOKUP(B153,concorrenti!A:C,3,0)," ")</f>
        <v>C</v>
      </c>
      <c r="D153" s="12">
        <f>VLOOKUP(B153,concorrenti!A:E,5,0)</f>
        <v>0</v>
      </c>
      <c r="E153" s="59" t="str">
        <f>VLOOKUP(B153,concorrenti!A$2:G$295,2,0)</f>
        <v>CMAE</v>
      </c>
      <c r="F153" s="139">
        <f>IFERROR(VLOOKUP(B153,'Nora Sciplino'!A$12:P$86,16,0),0)</f>
        <v>0</v>
      </c>
      <c r="G153" s="140">
        <f>IFERROR(VLOOKUP(B153,Castellotti!A:P,16,0),0)</f>
        <v>0</v>
      </c>
      <c r="H153" s="140">
        <f>IFERROR(VLOOKUP(B153,Solidarietà!A:P,16,0),0)</f>
        <v>0</v>
      </c>
      <c r="I153" s="140">
        <f>IFERROR(VLOOKUP(B153,'Erba Ghisallo'!A:P,16,0),0)</f>
        <v>0</v>
      </c>
      <c r="J153" s="139">
        <f>IFERROR(VLOOKUP(B153,Maserati!A$13:P$47,16,0),0)</f>
        <v>0</v>
      </c>
      <c r="K153" s="140">
        <v>0</v>
      </c>
      <c r="L153" s="139">
        <f>IFERROR(VLOOKUP(B153,'200 Miglia CR'!A:P,16,0),0)</f>
        <v>0</v>
      </c>
      <c r="M153" s="139">
        <f>IFERROR(VLOOKUP(B153,Ambrosiano!A:Q,16,0),0)</f>
        <v>0</v>
      </c>
      <c r="N153" s="139">
        <f>IFERROR(VLOOKUP(B153,#REF!,16,0),0)</f>
        <v>0</v>
      </c>
      <c r="O153" s="144"/>
      <c r="P153" s="141">
        <f t="shared" si="19"/>
        <v>0</v>
      </c>
      <c r="R153" s="145">
        <f t="shared" si="17"/>
        <v>0</v>
      </c>
      <c r="S153" s="142" t="e">
        <f>VLOOKUP(R153,Regolamento!J$6:L$14,3,0)</f>
        <v>#N/A</v>
      </c>
      <c r="U153" s="147">
        <f t="shared" si="18"/>
        <v>0</v>
      </c>
    </row>
    <row r="154" spans="1:32" s="8" customFormat="1" hidden="1" x14ac:dyDescent="0.25">
      <c r="A154">
        <v>149</v>
      </c>
      <c r="B154" s="8" t="s">
        <v>444</v>
      </c>
      <c r="C154" s="12" t="str">
        <f>IFERROR(VLOOKUP(B154,concorrenti!A:C,3,0)," ")</f>
        <v>C</v>
      </c>
      <c r="D154" s="12">
        <f>VLOOKUP(B154,concorrenti!A:E,5,0)</f>
        <v>0</v>
      </c>
      <c r="E154" s="59" t="str">
        <f>VLOOKUP(B154,concorrenti!A$2:G$295,2,0)</f>
        <v>MWVCC</v>
      </c>
      <c r="F154" s="139">
        <f>IFERROR(VLOOKUP(B154,'Nora Sciplino'!A$12:P$86,16,0),0)</f>
        <v>0</v>
      </c>
      <c r="G154" s="140">
        <f>IFERROR(VLOOKUP(B154,Castellotti!A:P,16,0),0)</f>
        <v>0</v>
      </c>
      <c r="H154" s="140">
        <f>IFERROR(VLOOKUP(B154,Solidarietà!A:P,16,0),0)</f>
        <v>0</v>
      </c>
      <c r="I154" s="140">
        <f>IFERROR(VLOOKUP(B154,'Erba Ghisallo'!A:P,16,0),0)</f>
        <v>0</v>
      </c>
      <c r="J154" s="139">
        <f>IFERROR(VLOOKUP(B154,Maserati!A$13:P$47,16,0),0)</f>
        <v>0</v>
      </c>
      <c r="K154" s="140">
        <v>0</v>
      </c>
      <c r="L154" s="139">
        <f>IFERROR(VLOOKUP(B154,'200 Miglia CR'!A:P,16,0),0)</f>
        <v>0</v>
      </c>
      <c r="M154" s="139">
        <f>IFERROR(VLOOKUP(B154,Ambrosiano!A:Q,16,0),0)</f>
        <v>0</v>
      </c>
      <c r="N154" s="139">
        <f>IFERROR(VLOOKUP(B154,#REF!,16,0),0)</f>
        <v>0</v>
      </c>
      <c r="O154" s="144"/>
      <c r="P154" s="141">
        <f t="shared" si="19"/>
        <v>0</v>
      </c>
      <c r="R154" s="145">
        <f t="shared" si="17"/>
        <v>0</v>
      </c>
      <c r="S154" s="142" t="e">
        <f>VLOOKUP(R154,Regolamento!J$6:L$14,3,0)</f>
        <v>#N/A</v>
      </c>
      <c r="U154" s="147">
        <f t="shared" si="18"/>
        <v>0</v>
      </c>
    </row>
    <row r="155" spans="1:32" s="8" customFormat="1" hidden="1" x14ac:dyDescent="0.25">
      <c r="A155">
        <v>150</v>
      </c>
      <c r="B155" s="8" t="s">
        <v>445</v>
      </c>
      <c r="C155" s="12" t="str">
        <f>IFERROR(VLOOKUP(B155,concorrenti!A:C,3,0)," ")</f>
        <v>C</v>
      </c>
      <c r="D155" s="12">
        <f>VLOOKUP(B155,concorrenti!A:E,5,0)</f>
        <v>0</v>
      </c>
      <c r="E155" s="59" t="str">
        <f>VLOOKUP(B155,concorrenti!A$2:G$295,2,0)</f>
        <v>RUOTE D'EPOCA PAVIA</v>
      </c>
      <c r="F155" s="139">
        <f>IFERROR(VLOOKUP(B155,'Nora Sciplino'!A$12:P$86,16,0),0)</f>
        <v>0</v>
      </c>
      <c r="G155" s="140">
        <f>IFERROR(VLOOKUP(B155,Castellotti!A:P,16,0),0)</f>
        <v>0</v>
      </c>
      <c r="H155" s="140">
        <f>IFERROR(VLOOKUP(B155,Solidarietà!A:P,16,0),0)</f>
        <v>0</v>
      </c>
      <c r="I155" s="140">
        <f>IFERROR(VLOOKUP(B155,'Erba Ghisallo'!A:P,16,0),0)</f>
        <v>0</v>
      </c>
      <c r="J155" s="139">
        <f>IFERROR(VLOOKUP(B155,Maserati!A$13:P$47,16,0),0)</f>
        <v>0</v>
      </c>
      <c r="K155" s="140">
        <v>0</v>
      </c>
      <c r="L155" s="139">
        <f>IFERROR(VLOOKUP(B155,'200 Miglia CR'!A:P,16,0),0)</f>
        <v>0</v>
      </c>
      <c r="M155" s="139">
        <f>IFERROR(VLOOKUP(B155,Ambrosiano!A:Q,16,0),0)</f>
        <v>0</v>
      </c>
      <c r="N155" s="139">
        <f>IFERROR(VLOOKUP(B155,#REF!,16,0),0)</f>
        <v>0</v>
      </c>
      <c r="O155" s="144"/>
      <c r="P155" s="141">
        <f t="shared" si="19"/>
        <v>0</v>
      </c>
      <c r="R155" s="145">
        <f t="shared" si="17"/>
        <v>0</v>
      </c>
      <c r="S155" s="142" t="e">
        <f>VLOOKUP(R155,Regolamento!J$6:L$14,3,0)</f>
        <v>#N/A</v>
      </c>
      <c r="U155" s="147">
        <f t="shared" si="18"/>
        <v>0</v>
      </c>
    </row>
    <row r="156" spans="1:32" s="8" customFormat="1" hidden="1" x14ac:dyDescent="0.25">
      <c r="A156">
        <v>151</v>
      </c>
      <c r="B156" s="8" t="s">
        <v>446</v>
      </c>
      <c r="C156" s="12" t="str">
        <f>IFERROR(VLOOKUP(B156,concorrenti!A:C,3,0)," ")</f>
        <v>C</v>
      </c>
      <c r="D156" s="12">
        <f>VLOOKUP(B156,concorrenti!A:E,5,0)</f>
        <v>0</v>
      </c>
      <c r="E156" s="59" t="str">
        <f>VLOOKUP(B156,concorrenti!A$2:G$295,2,0)</f>
        <v>CAVEC</v>
      </c>
      <c r="F156" s="139">
        <f>IFERROR(VLOOKUP(B156,'Nora Sciplino'!A$12:P$86,16,0),0)</f>
        <v>0</v>
      </c>
      <c r="G156" s="140">
        <f>IFERROR(VLOOKUP(B156,Castellotti!A:P,16,0),0)</f>
        <v>0</v>
      </c>
      <c r="H156" s="140">
        <f>IFERROR(VLOOKUP(B156,Solidarietà!A:P,16,0),0)</f>
        <v>0</v>
      </c>
      <c r="I156" s="140">
        <f>IFERROR(VLOOKUP(B156,'Erba Ghisallo'!A:P,16,0),0)</f>
        <v>0</v>
      </c>
      <c r="J156" s="139">
        <f>IFERROR(VLOOKUP(B156,Maserati!A$13:P$47,16,0),0)</f>
        <v>0</v>
      </c>
      <c r="K156" s="140">
        <v>0</v>
      </c>
      <c r="L156" s="139">
        <f>IFERROR(VLOOKUP(B156,'200 Miglia CR'!A:P,16,0),0)</f>
        <v>0</v>
      </c>
      <c r="M156" s="139">
        <f>IFERROR(VLOOKUP(B156,Ambrosiano!A:Q,16,0),0)</f>
        <v>0</v>
      </c>
      <c r="N156" s="139">
        <f>IFERROR(VLOOKUP(B156,#REF!,16,0),0)</f>
        <v>0</v>
      </c>
      <c r="O156" s="144"/>
      <c r="P156" s="141">
        <f t="shared" si="19"/>
        <v>0</v>
      </c>
      <c r="R156" s="145">
        <f t="shared" si="17"/>
        <v>0</v>
      </c>
      <c r="S156" s="142" t="e">
        <f>VLOOKUP(R156,Regolamento!J$6:L$14,3,0)</f>
        <v>#N/A</v>
      </c>
      <c r="U156" s="147">
        <f t="shared" si="18"/>
        <v>0</v>
      </c>
    </row>
    <row r="157" spans="1:32" s="8" customFormat="1" hidden="1" x14ac:dyDescent="0.25">
      <c r="A157">
        <v>152</v>
      </c>
      <c r="B157" s="8" t="s">
        <v>447</v>
      </c>
      <c r="C157" s="12" t="str">
        <f>IFERROR(VLOOKUP(B157,concorrenti!A:C,3,0)," ")</f>
        <v>C</v>
      </c>
      <c r="D157" s="12">
        <f>VLOOKUP(B157,concorrenti!A:E,5,0)</f>
        <v>0</v>
      </c>
      <c r="E157" s="59" t="str">
        <f>VLOOKUP(B157,concorrenti!A$2:G$295,2,0)</f>
        <v>CAVEC</v>
      </c>
      <c r="F157" s="139">
        <f>IFERROR(VLOOKUP(B157,'Nora Sciplino'!A$12:P$86,16,0),0)</f>
        <v>0</v>
      </c>
      <c r="G157" s="140">
        <f>IFERROR(VLOOKUP(B157,Castellotti!A:P,16,0),0)</f>
        <v>0</v>
      </c>
      <c r="H157" s="140">
        <f>IFERROR(VLOOKUP(B157,Solidarietà!A:P,16,0),0)</f>
        <v>0</v>
      </c>
      <c r="I157" s="140">
        <f>IFERROR(VLOOKUP(B157,'Erba Ghisallo'!A:P,16,0),0)</f>
        <v>0</v>
      </c>
      <c r="J157" s="139">
        <f>IFERROR(VLOOKUP(B157,Maserati!A$13:P$47,16,0),0)</f>
        <v>0</v>
      </c>
      <c r="K157" s="140">
        <v>0</v>
      </c>
      <c r="L157" s="139">
        <f>IFERROR(VLOOKUP(B157,'200 Miglia CR'!A:P,16,0),0)</f>
        <v>0</v>
      </c>
      <c r="M157" s="139">
        <f>IFERROR(VLOOKUP(B157,Ambrosiano!A:Q,16,0),0)</f>
        <v>0</v>
      </c>
      <c r="N157" s="139">
        <f>IFERROR(VLOOKUP(B157,#REF!,16,0),0)</f>
        <v>0</v>
      </c>
      <c r="O157" s="144"/>
      <c r="P157" s="141">
        <f t="shared" si="19"/>
        <v>0</v>
      </c>
      <c r="R157" s="145">
        <f t="shared" si="17"/>
        <v>0</v>
      </c>
      <c r="S157" s="142" t="e">
        <f>VLOOKUP(R157,Regolamento!J$6:L$14,3,0)</f>
        <v>#N/A</v>
      </c>
      <c r="U157" s="147">
        <f t="shared" si="18"/>
        <v>0</v>
      </c>
      <c r="AE157"/>
      <c r="AF157"/>
    </row>
    <row r="158" spans="1:32" s="8" customFormat="1" hidden="1" x14ac:dyDescent="0.25">
      <c r="A158">
        <v>153</v>
      </c>
      <c r="B158" s="8" t="s">
        <v>448</v>
      </c>
      <c r="C158" s="12" t="str">
        <f>IFERROR(VLOOKUP(B158,concorrenti!A:C,3,0)," ")</f>
        <v>C</v>
      </c>
      <c r="D158" s="12">
        <f>VLOOKUP(B158,concorrenti!A:E,5,0)</f>
        <v>0</v>
      </c>
      <c r="E158" s="59" t="str">
        <f>VLOOKUP(B158,concorrenti!A$2:G$295,2,0)</f>
        <v>VCC COMO</v>
      </c>
      <c r="F158" s="139">
        <f>IFERROR(VLOOKUP(B158,'Nora Sciplino'!A$12:P$86,16,0),0)</f>
        <v>0</v>
      </c>
      <c r="G158" s="140">
        <f>IFERROR(VLOOKUP(B158,Castellotti!A:P,16,0),0)</f>
        <v>0</v>
      </c>
      <c r="H158" s="140">
        <f>IFERROR(VLOOKUP(B158,Solidarietà!A:P,16,0),0)</f>
        <v>0</v>
      </c>
      <c r="I158" s="140">
        <f>IFERROR(VLOOKUP(B158,'Erba Ghisallo'!A:P,16,0),0)</f>
        <v>0</v>
      </c>
      <c r="J158" s="139">
        <f>IFERROR(VLOOKUP(B158,Maserati!A$13:P$47,16,0),0)</f>
        <v>0</v>
      </c>
      <c r="K158" s="140">
        <v>0</v>
      </c>
      <c r="L158" s="139">
        <f>IFERROR(VLOOKUP(B158,'200 Miglia CR'!A:P,16,0),0)</f>
        <v>0</v>
      </c>
      <c r="M158" s="139">
        <f>IFERROR(VLOOKUP(B158,Ambrosiano!A:Q,16,0),0)</f>
        <v>0</v>
      </c>
      <c r="N158" s="139">
        <f>IFERROR(VLOOKUP(B158,#REF!,16,0),0)</f>
        <v>0</v>
      </c>
      <c r="O158" s="144"/>
      <c r="P158" s="141">
        <f t="shared" si="19"/>
        <v>0</v>
      </c>
      <c r="R158" s="145">
        <f t="shared" si="17"/>
        <v>0</v>
      </c>
      <c r="S158" s="142" t="e">
        <f>VLOOKUP(R158,Regolamento!J$6:L$14,3,0)</f>
        <v>#N/A</v>
      </c>
      <c r="U158" s="147">
        <f t="shared" si="18"/>
        <v>0</v>
      </c>
      <c r="AC158"/>
      <c r="AD158"/>
      <c r="AE158"/>
      <c r="AF158"/>
    </row>
    <row r="159" spans="1:32" hidden="1" x14ac:dyDescent="0.25">
      <c r="A159">
        <v>154</v>
      </c>
      <c r="B159" s="8" t="s">
        <v>449</v>
      </c>
      <c r="C159" s="12" t="str">
        <f>IFERROR(VLOOKUP(B159,concorrenti!A:C,3,0)," ")</f>
        <v>C</v>
      </c>
      <c r="D159" s="12">
        <f>VLOOKUP(B159,concorrenti!A:E,5,0)</f>
        <v>0</v>
      </c>
      <c r="E159" s="59" t="str">
        <f>VLOOKUP(B159,concorrenti!A$2:G$295,2,0)</f>
        <v>CAVEC</v>
      </c>
      <c r="F159" s="139">
        <f>IFERROR(VLOOKUP(B159,'Nora Sciplino'!A$12:P$86,16,0),0)</f>
        <v>0</v>
      </c>
      <c r="G159" s="140">
        <f>IFERROR(VLOOKUP(B159,Castellotti!A:P,16,0),0)</f>
        <v>0</v>
      </c>
      <c r="H159" s="140">
        <f>IFERROR(VLOOKUP(B159,Solidarietà!A:P,16,0),0)</f>
        <v>0</v>
      </c>
      <c r="I159" s="140">
        <f>IFERROR(VLOOKUP(B159,'Erba Ghisallo'!A:P,16,0),0)</f>
        <v>0</v>
      </c>
      <c r="J159" s="139">
        <f>IFERROR(VLOOKUP(B159,Maserati!A$13:P$47,16,0),0)</f>
        <v>0</v>
      </c>
      <c r="K159" s="140">
        <v>0</v>
      </c>
      <c r="L159" s="139">
        <f>IFERROR(VLOOKUP(B159,'200 Miglia CR'!A:P,16,0),0)</f>
        <v>0</v>
      </c>
      <c r="M159" s="139">
        <f>IFERROR(VLOOKUP(B159,Ambrosiano!A:Q,16,0),0)</f>
        <v>0</v>
      </c>
      <c r="N159" s="139">
        <f>IFERROR(VLOOKUP(B159,#REF!,16,0),0)</f>
        <v>0</v>
      </c>
      <c r="O159" s="144"/>
      <c r="P159" s="141">
        <f t="shared" si="19"/>
        <v>0</v>
      </c>
      <c r="Q159" s="8"/>
      <c r="R159" s="145">
        <f t="shared" si="17"/>
        <v>0</v>
      </c>
      <c r="S159" s="142" t="e">
        <f>VLOOKUP(R159,Regolamento!J$6:L$14,3,0)</f>
        <v>#N/A</v>
      </c>
      <c r="T159" s="8"/>
      <c r="U159" s="147">
        <f t="shared" si="18"/>
        <v>0</v>
      </c>
      <c r="V159" s="8"/>
      <c r="W159" s="8"/>
      <c r="X159" s="8"/>
      <c r="Y159" s="8"/>
      <c r="Z159" s="8"/>
      <c r="AA159" s="8"/>
      <c r="AB159" s="8"/>
    </row>
    <row r="160" spans="1:32" hidden="1" x14ac:dyDescent="0.25">
      <c r="A160">
        <v>155</v>
      </c>
      <c r="B160" s="8" t="s">
        <v>450</v>
      </c>
      <c r="C160" s="12" t="str">
        <f>IFERROR(VLOOKUP(B160,concorrenti!A:C,3,0)," ")</f>
        <v>C</v>
      </c>
      <c r="D160" s="12">
        <f>VLOOKUP(B160,concorrenti!A:E,5,0)</f>
        <v>0</v>
      </c>
      <c r="E160" s="59" t="str">
        <f>VLOOKUP(B160,concorrenti!A$2:G$295,2,0)</f>
        <v>CAVEC</v>
      </c>
      <c r="F160" s="139">
        <f>IFERROR(VLOOKUP(B160,'Nora Sciplino'!A$12:P$86,16,0),0)</f>
        <v>0</v>
      </c>
      <c r="G160" s="140">
        <f>IFERROR(VLOOKUP(B160,Castellotti!A:P,16,0),0)</f>
        <v>0</v>
      </c>
      <c r="H160" s="140">
        <f>IFERROR(VLOOKUP(B160,Solidarietà!A:P,16,0),0)</f>
        <v>0</v>
      </c>
      <c r="I160" s="140">
        <f>IFERROR(VLOOKUP(B160,'Erba Ghisallo'!A:P,16,0),0)</f>
        <v>0</v>
      </c>
      <c r="J160" s="139">
        <f>IFERROR(VLOOKUP(B160,Maserati!A$13:P$47,16,0),0)</f>
        <v>0</v>
      </c>
      <c r="K160" s="140">
        <v>0</v>
      </c>
      <c r="L160" s="139">
        <f>IFERROR(VLOOKUP(B160,'200 Miglia CR'!A:P,16,0),0)</f>
        <v>0</v>
      </c>
      <c r="M160" s="139">
        <f>IFERROR(VLOOKUP(B160,Ambrosiano!A:Q,16,0),0)</f>
        <v>0</v>
      </c>
      <c r="N160" s="139">
        <f>IFERROR(VLOOKUP(B160,#REF!,16,0),0)</f>
        <v>0</v>
      </c>
      <c r="O160" s="144"/>
      <c r="P160" s="141">
        <f t="shared" si="19"/>
        <v>0</v>
      </c>
      <c r="Q160" s="8"/>
      <c r="R160" s="45">
        <f t="shared" si="17"/>
        <v>0</v>
      </c>
      <c r="S160" s="142" t="e">
        <f>VLOOKUP(R160,Regolamento!J$6:L$14,3,0)</f>
        <v>#N/A</v>
      </c>
      <c r="T160" s="8"/>
      <c r="U160" s="147">
        <f t="shared" si="18"/>
        <v>0</v>
      </c>
      <c r="V160" s="8"/>
    </row>
    <row r="161" spans="1:22" hidden="1" x14ac:dyDescent="0.25">
      <c r="A161">
        <v>156</v>
      </c>
      <c r="B161" s="8" t="s">
        <v>349</v>
      </c>
      <c r="C161" s="12" t="str">
        <f>IFERROR(VLOOKUP(B161,concorrenti!A:C,3,0)," ")</f>
        <v>C</v>
      </c>
      <c r="D161" s="12">
        <f>VLOOKUP(B161,concorrenti!A:E,5,0)</f>
        <v>0</v>
      </c>
      <c r="E161" s="59" t="str">
        <f>VLOOKUP(B161,concorrenti!A$2:G$295,2,0)</f>
        <v>VCC CARDUCCI</v>
      </c>
      <c r="F161" s="139">
        <f>IFERROR(VLOOKUP(B161,'Nora Sciplino'!A$12:P$86,16,0),0)</f>
        <v>0</v>
      </c>
      <c r="G161" s="140">
        <f>IFERROR(VLOOKUP(B161,Castellotti!A:P,16,0),0)</f>
        <v>0</v>
      </c>
      <c r="H161" s="140">
        <f>IFERROR(VLOOKUP(B161,Solidarietà!A:P,16,0),0)</f>
        <v>0</v>
      </c>
      <c r="I161" s="140">
        <f>IFERROR(VLOOKUP(B161,'Erba Ghisallo'!A:P,16,0),0)</f>
        <v>0</v>
      </c>
      <c r="J161" s="139">
        <f>IFERROR(VLOOKUP(B161,Maserati!A$13:P$47,16,0),0)</f>
        <v>0</v>
      </c>
      <c r="K161" s="140">
        <v>0</v>
      </c>
      <c r="L161" s="139">
        <f>IFERROR(VLOOKUP(B161,'200 Miglia CR'!A:P,16,0),0)</f>
        <v>0</v>
      </c>
      <c r="M161" s="139">
        <f>IFERROR(VLOOKUP(B161,Ambrosiano!A:Q,16,0),0)</f>
        <v>0</v>
      </c>
      <c r="N161" s="139">
        <f>IFERROR(VLOOKUP(B161,#REF!,16,0),0)</f>
        <v>0</v>
      </c>
      <c r="O161" s="144"/>
      <c r="P161" s="141">
        <f t="shared" si="19"/>
        <v>0</v>
      </c>
      <c r="Q161" s="8"/>
      <c r="R161" s="145">
        <f t="shared" si="17"/>
        <v>0</v>
      </c>
      <c r="S161" s="142" t="e">
        <f>VLOOKUP(R161,Regolamento!J$6:L$14,3,0)</f>
        <v>#N/A</v>
      </c>
      <c r="T161" s="8"/>
      <c r="U161" s="147">
        <f t="shared" si="18"/>
        <v>0</v>
      </c>
      <c r="V161" s="8"/>
    </row>
    <row r="162" spans="1:22" hidden="1" x14ac:dyDescent="0.25">
      <c r="A162">
        <v>157</v>
      </c>
      <c r="B162" s="8" t="s">
        <v>282</v>
      </c>
      <c r="C162" s="12" t="str">
        <f>IFERROR(VLOOKUP(B162,concorrenti!A:C,3,0)," ")</f>
        <v>C</v>
      </c>
      <c r="D162" s="12">
        <f>VLOOKUP(B162,concorrenti!A:E,5,0)</f>
        <v>0</v>
      </c>
      <c r="E162" s="59" t="str">
        <f>VLOOKUP(B162,concorrenti!A$2:G$295,2,0)</f>
        <v>OROBICO</v>
      </c>
      <c r="F162" s="139">
        <f>IFERROR(VLOOKUP(B162,'Nora Sciplino'!A$12:P$86,16,0),0)</f>
        <v>0</v>
      </c>
      <c r="G162" s="140">
        <f>IFERROR(VLOOKUP(B162,Castellotti!A:P,16,0),0)</f>
        <v>0</v>
      </c>
      <c r="H162" s="140">
        <f>IFERROR(VLOOKUP(B162,Solidarietà!A:P,16,0),0)</f>
        <v>0</v>
      </c>
      <c r="I162" s="140">
        <f>IFERROR(VLOOKUP(B162,'Erba Ghisallo'!A:P,16,0),0)</f>
        <v>0</v>
      </c>
      <c r="J162" s="139">
        <f>IFERROR(VLOOKUP(B162,Maserati!A$13:P$47,16,0),0)</f>
        <v>0</v>
      </c>
      <c r="K162" s="140">
        <v>0</v>
      </c>
      <c r="L162" s="139">
        <f>IFERROR(VLOOKUP(B162,'200 Miglia CR'!A:P,16,0),0)</f>
        <v>0</v>
      </c>
      <c r="M162" s="139">
        <f>IFERROR(VLOOKUP(B162,Ambrosiano!A:Q,16,0),0)</f>
        <v>0</v>
      </c>
      <c r="N162" s="139">
        <f>IFERROR(VLOOKUP(B162,#REF!,16,0),0)</f>
        <v>0</v>
      </c>
      <c r="O162" s="144"/>
      <c r="P162" s="141">
        <f t="shared" si="19"/>
        <v>0</v>
      </c>
      <c r="Q162" s="8"/>
      <c r="R162" s="145">
        <f t="shared" si="17"/>
        <v>0</v>
      </c>
      <c r="S162" s="142" t="e">
        <f>VLOOKUP(R162,Regolamento!J$6:L$14,3,0)</f>
        <v>#N/A</v>
      </c>
      <c r="T162" s="8"/>
      <c r="U162" s="147">
        <f t="shared" si="18"/>
        <v>0</v>
      </c>
      <c r="V162" s="8"/>
    </row>
    <row r="163" spans="1:22" hidden="1" x14ac:dyDescent="0.25">
      <c r="A163">
        <v>158</v>
      </c>
      <c r="B163" s="71" t="s">
        <v>404</v>
      </c>
      <c r="C163" s="12" t="str">
        <f>IFERROR(VLOOKUP(B163,concorrenti!A:C,3,0)," ")</f>
        <v>C</v>
      </c>
      <c r="D163" s="12">
        <f>VLOOKUP(B163,concorrenti!A:E,5,0)</f>
        <v>0</v>
      </c>
      <c r="E163" s="59" t="str">
        <f>VLOOKUP(B163,concorrenti!A$2:G$295,2,0)</f>
        <v>OROBICO</v>
      </c>
      <c r="F163" s="139">
        <f>IFERROR(VLOOKUP(B163,'Nora Sciplino'!A$12:P$86,16,0),0)</f>
        <v>0</v>
      </c>
      <c r="G163" s="140">
        <f>IFERROR(VLOOKUP(B163,Castellotti!A:P,16,0),0)</f>
        <v>0</v>
      </c>
      <c r="H163" s="140">
        <f>IFERROR(VLOOKUP(B163,Solidarietà!A:P,16,0),0)</f>
        <v>0</v>
      </c>
      <c r="I163" s="140">
        <f>IFERROR(VLOOKUP(B163,'Erba Ghisallo'!A:P,16,0),0)</f>
        <v>0</v>
      </c>
      <c r="J163" s="139">
        <f>IFERROR(VLOOKUP(B163,Maserati!A$13:P$47,16,0),0)</f>
        <v>0</v>
      </c>
      <c r="K163" s="140">
        <v>0</v>
      </c>
      <c r="L163" s="139">
        <f>IFERROR(VLOOKUP(B163,'200 Miglia CR'!A:P,16,0),0)</f>
        <v>0</v>
      </c>
      <c r="M163" s="139">
        <f>IFERROR(VLOOKUP(B163,Ambrosiano!A:Q,16,0),0)</f>
        <v>0</v>
      </c>
      <c r="N163" s="139">
        <f>IFERROR(VLOOKUP(B163,#REF!,16,0),0)</f>
        <v>0</v>
      </c>
      <c r="O163" s="144"/>
      <c r="P163" s="141">
        <f t="shared" si="19"/>
        <v>0</v>
      </c>
      <c r="Q163" s="8"/>
      <c r="R163" s="145">
        <f t="shared" si="17"/>
        <v>0</v>
      </c>
      <c r="S163" s="142" t="e">
        <f>VLOOKUP(R163,Regolamento!J$6:L$14,3,0)</f>
        <v>#N/A</v>
      </c>
      <c r="T163" s="8"/>
      <c r="U163" s="147">
        <f t="shared" si="18"/>
        <v>0</v>
      </c>
      <c r="V163" s="8"/>
    </row>
    <row r="164" spans="1:22" hidden="1" x14ac:dyDescent="0.25">
      <c r="A164">
        <v>159</v>
      </c>
      <c r="B164" s="71" t="s">
        <v>405</v>
      </c>
      <c r="C164" s="12" t="str">
        <f>IFERROR(VLOOKUP(B164,concorrenti!A:C,3,0)," ")</f>
        <v>C</v>
      </c>
      <c r="D164" s="12">
        <f>VLOOKUP(B164,concorrenti!A:E,5,0)</f>
        <v>0</v>
      </c>
      <c r="E164" s="59" t="str">
        <f>VLOOKUP(B164,concorrenti!A$2:G$295,2,0)</f>
        <v>OROBICO</v>
      </c>
      <c r="F164" s="139">
        <f>IFERROR(VLOOKUP(B164,'Nora Sciplino'!A$12:P$86,16,0),0)</f>
        <v>0</v>
      </c>
      <c r="G164" s="140">
        <f>IFERROR(VLOOKUP(B164,Castellotti!A:P,16,0),0)</f>
        <v>0</v>
      </c>
      <c r="H164" s="140">
        <f>IFERROR(VLOOKUP(B164,Solidarietà!A:P,16,0),0)</f>
        <v>0</v>
      </c>
      <c r="I164" s="140">
        <f>IFERROR(VLOOKUP(B164,'Erba Ghisallo'!A:P,16,0),0)</f>
        <v>0</v>
      </c>
      <c r="J164" s="139">
        <f>IFERROR(VLOOKUP(B164,Maserati!A$13:P$47,16,0),0)</f>
        <v>0</v>
      </c>
      <c r="K164" s="140">
        <v>0</v>
      </c>
      <c r="L164" s="139">
        <f>IFERROR(VLOOKUP(B164,'200 Miglia CR'!A:P,16,0),0)</f>
        <v>0</v>
      </c>
      <c r="M164" s="139">
        <f>IFERROR(VLOOKUP(B164,Ambrosiano!A:Q,16,0),0)</f>
        <v>0</v>
      </c>
      <c r="N164" s="139">
        <f>IFERROR(VLOOKUP(B164,#REF!,16,0),0)</f>
        <v>0</v>
      </c>
      <c r="O164" s="144"/>
      <c r="P164" s="141">
        <f t="shared" si="19"/>
        <v>0</v>
      </c>
      <c r="Q164" s="8"/>
      <c r="R164" s="45">
        <f t="shared" si="17"/>
        <v>0</v>
      </c>
      <c r="S164" s="142" t="e">
        <f>VLOOKUP(R164,Regolamento!J$6:L$14,3,0)</f>
        <v>#N/A</v>
      </c>
      <c r="T164" s="8"/>
      <c r="U164" s="147">
        <f t="shared" si="18"/>
        <v>0</v>
      </c>
      <c r="V164" s="8"/>
    </row>
    <row r="165" spans="1:22" hidden="1" x14ac:dyDescent="0.25">
      <c r="A165">
        <v>160</v>
      </c>
      <c r="B165" s="71" t="s">
        <v>399</v>
      </c>
      <c r="C165" s="12" t="str">
        <f>IFERROR(VLOOKUP(B165,concorrenti!A:C,3,0)," ")</f>
        <v>C</v>
      </c>
      <c r="D165" s="12">
        <f>VLOOKUP(B165,concorrenti!A:E,5,0)</f>
        <v>0</v>
      </c>
      <c r="E165" s="59" t="str">
        <f>VLOOKUP(B165,concorrenti!A$2:G$295,2,0)</f>
        <v>OROBICO</v>
      </c>
      <c r="F165" s="139">
        <f>IFERROR(VLOOKUP(B165,'Nora Sciplino'!A$12:P$86,16,0),0)</f>
        <v>0</v>
      </c>
      <c r="G165" s="140">
        <f>IFERROR(VLOOKUP(B165,Castellotti!A:P,16,0),0)</f>
        <v>0</v>
      </c>
      <c r="H165" s="140">
        <f>IFERROR(VLOOKUP(B165,Solidarietà!A:P,16,0),0)</f>
        <v>0</v>
      </c>
      <c r="I165" s="140">
        <f>IFERROR(VLOOKUP(B165,'Erba Ghisallo'!A:P,16,0),0)</f>
        <v>0</v>
      </c>
      <c r="J165" s="139">
        <f>IFERROR(VLOOKUP(B165,Maserati!A$13:P$47,16,0),0)</f>
        <v>0</v>
      </c>
      <c r="K165" s="140">
        <v>0</v>
      </c>
      <c r="L165" s="139">
        <f>IFERROR(VLOOKUP(B165,'200 Miglia CR'!A:P,16,0),0)</f>
        <v>0</v>
      </c>
      <c r="M165" s="139">
        <f>IFERROR(VLOOKUP(B165,Ambrosiano!A:Q,16,0),0)</f>
        <v>0</v>
      </c>
      <c r="N165" s="139">
        <f>IFERROR(VLOOKUP(B165,#REF!,16,0),0)</f>
        <v>0</v>
      </c>
      <c r="O165" s="144"/>
      <c r="P165" s="141">
        <f t="shared" si="19"/>
        <v>0</v>
      </c>
      <c r="Q165" s="8"/>
      <c r="R165" s="145">
        <f t="shared" ref="R165:R170" si="20">COUNTIF(F165:N165,"&lt;&gt;0")</f>
        <v>0</v>
      </c>
      <c r="S165" s="142" t="e">
        <f>VLOOKUP(R165,Regolamento!J$6:L$14,3,0)</f>
        <v>#N/A</v>
      </c>
      <c r="T165" s="8"/>
      <c r="U165" s="147">
        <f t="shared" ref="U165:U170" si="21">IFERROR(+S165*P165,0)</f>
        <v>0</v>
      </c>
      <c r="V165" s="8"/>
    </row>
    <row r="166" spans="1:22" hidden="1" x14ac:dyDescent="0.25">
      <c r="A166">
        <v>161</v>
      </c>
      <c r="B166" s="71" t="s">
        <v>406</v>
      </c>
      <c r="C166" s="12" t="str">
        <f>IFERROR(VLOOKUP(B166,concorrenti!A:C,3,0)," ")</f>
        <v>C</v>
      </c>
      <c r="D166" s="12">
        <f>VLOOKUP(B166,concorrenti!A:E,5,0)</f>
        <v>0</v>
      </c>
      <c r="E166" s="59" t="str">
        <f>VLOOKUP(B166,concorrenti!A$2:G$295,2,0)</f>
        <v>OROBICO</v>
      </c>
      <c r="F166" s="139">
        <f>IFERROR(VLOOKUP(B166,'Nora Sciplino'!A$12:P$86,16,0),0)</f>
        <v>0</v>
      </c>
      <c r="G166" s="140">
        <f>IFERROR(VLOOKUP(B166,Castellotti!A:P,16,0),0)</f>
        <v>0</v>
      </c>
      <c r="H166" s="140">
        <f>IFERROR(VLOOKUP(B166,Solidarietà!A:P,16,0),0)</f>
        <v>0</v>
      </c>
      <c r="I166" s="140">
        <f>IFERROR(VLOOKUP(B166,'Erba Ghisallo'!A:P,16,0),0)</f>
        <v>0</v>
      </c>
      <c r="J166" s="139">
        <f>IFERROR(VLOOKUP(B166,Maserati!A$13:P$47,16,0),0)</f>
        <v>0</v>
      </c>
      <c r="K166" s="140">
        <v>0</v>
      </c>
      <c r="L166" s="139">
        <f>IFERROR(VLOOKUP(B166,'200 Miglia CR'!A:P,16,0),0)</f>
        <v>0</v>
      </c>
      <c r="M166" s="139">
        <f>IFERROR(VLOOKUP(B166,Ambrosiano!A:Q,16,0),0)</f>
        <v>0</v>
      </c>
      <c r="N166" s="139">
        <f>IFERROR(VLOOKUP(B166,#REF!,16,0),0)</f>
        <v>0</v>
      </c>
      <c r="O166" s="144"/>
      <c r="P166" s="141">
        <f t="shared" si="19"/>
        <v>0</v>
      </c>
      <c r="Q166" s="8"/>
      <c r="R166" s="145">
        <f t="shared" si="20"/>
        <v>0</v>
      </c>
      <c r="S166" s="142" t="e">
        <f>VLOOKUP(R166,Regolamento!J$6:L$14,3,0)</f>
        <v>#N/A</v>
      </c>
      <c r="T166" s="8"/>
      <c r="U166" s="147">
        <f t="shared" si="21"/>
        <v>0</v>
      </c>
      <c r="V166" s="8"/>
    </row>
    <row r="167" spans="1:22" hidden="1" x14ac:dyDescent="0.25">
      <c r="A167">
        <v>162</v>
      </c>
      <c r="B167" s="8" t="s">
        <v>197</v>
      </c>
      <c r="C167" s="12" t="str">
        <f>IFERROR(VLOOKUP(B167,concorrenti!A:C,3,0)," ")</f>
        <v>C</v>
      </c>
      <c r="D167" s="12">
        <f>VLOOKUP(B167,concorrenti!A:E,5,0)</f>
        <v>0</v>
      </c>
      <c r="E167" s="59" t="str">
        <f>VLOOKUP(B167,concorrenti!A$2:G$295,2,0)</f>
        <v>CAVEM</v>
      </c>
      <c r="F167" s="139">
        <f>IFERROR(VLOOKUP(B167,'Nora Sciplino'!A$12:P$86,16,0),0)</f>
        <v>0</v>
      </c>
      <c r="G167" s="140">
        <f>IFERROR(VLOOKUP(B167,Castellotti!A:P,16,0),0)</f>
        <v>0</v>
      </c>
      <c r="H167" s="140">
        <f>IFERROR(VLOOKUP(B167,Solidarietà!A:P,16,0),0)</f>
        <v>0</v>
      </c>
      <c r="I167" s="140">
        <f>IFERROR(VLOOKUP(B167,'Erba Ghisallo'!A:P,16,0),0)</f>
        <v>0</v>
      </c>
      <c r="J167" s="139">
        <f>IFERROR(VLOOKUP(B167,Maserati!A$13:P$47,16,0),0)</f>
        <v>0</v>
      </c>
      <c r="K167" s="140">
        <v>0</v>
      </c>
      <c r="L167" s="139">
        <f>IFERROR(VLOOKUP(B167,'200 Miglia CR'!A:P,16,0),0)</f>
        <v>0</v>
      </c>
      <c r="M167" s="139">
        <f>IFERROR(VLOOKUP(B167,Ambrosiano!A:Q,16,0),0)</f>
        <v>0</v>
      </c>
      <c r="N167" s="139">
        <f>IFERROR(VLOOKUP(B167,#REF!,16,0),0)</f>
        <v>0</v>
      </c>
      <c r="O167" s="144"/>
      <c r="P167" s="141">
        <f t="shared" si="19"/>
        <v>0</v>
      </c>
      <c r="Q167" s="8"/>
      <c r="R167" s="145">
        <f t="shared" si="20"/>
        <v>0</v>
      </c>
      <c r="S167" s="142" t="e">
        <f>VLOOKUP(R167,Regolamento!J$6:L$14,3,0)</f>
        <v>#N/A</v>
      </c>
      <c r="T167" s="8"/>
      <c r="U167" s="147">
        <f t="shared" si="21"/>
        <v>0</v>
      </c>
      <c r="V167" s="8"/>
    </row>
    <row r="168" spans="1:22" hidden="1" x14ac:dyDescent="0.25">
      <c r="A168">
        <v>163</v>
      </c>
      <c r="B168" s="8" t="s">
        <v>257</v>
      </c>
      <c r="C168" s="12" t="str">
        <f>IFERROR(VLOOKUP(B168,concorrenti!A:C,3,0)," ")</f>
        <v>C</v>
      </c>
      <c r="D168" s="12">
        <f>VLOOKUP(B168,concorrenti!A:E,5,0)</f>
        <v>0</v>
      </c>
      <c r="E168" s="59" t="str">
        <f>VLOOKUP(B168,concorrenti!A$2:G$295,2,0)</f>
        <v>VCC COMO</v>
      </c>
      <c r="F168" s="139">
        <f>IFERROR(VLOOKUP(B168,'Nora Sciplino'!A$12:P$86,16,0),0)</f>
        <v>0</v>
      </c>
      <c r="G168" s="140">
        <f>IFERROR(VLOOKUP(B168,Castellotti!A:P,16,0),0)</f>
        <v>0</v>
      </c>
      <c r="H168" s="140">
        <f>IFERROR(VLOOKUP(B168,Solidarietà!A:P,16,0),0)</f>
        <v>0</v>
      </c>
      <c r="I168" s="140">
        <f>IFERROR(VLOOKUP(B168,'Erba Ghisallo'!A:P,16,0),0)</f>
        <v>0</v>
      </c>
      <c r="J168" s="139">
        <f>IFERROR(VLOOKUP(B168,Maserati!A$13:P$47,16,0),0)</f>
        <v>0</v>
      </c>
      <c r="K168" s="140">
        <v>0</v>
      </c>
      <c r="L168" s="139">
        <f>IFERROR(VLOOKUP(B168,'200 Miglia CR'!A:P,16,0),0)</f>
        <v>0</v>
      </c>
      <c r="M168" s="139">
        <f>IFERROR(VLOOKUP(B168,Ambrosiano!A:Q,16,0),0)</f>
        <v>0</v>
      </c>
      <c r="N168" s="139">
        <f>IFERROR(VLOOKUP(B168,#REF!,16,0),0)</f>
        <v>0</v>
      </c>
      <c r="O168" s="144"/>
      <c r="P168" s="141">
        <f t="shared" si="19"/>
        <v>0</v>
      </c>
      <c r="Q168" s="8"/>
      <c r="R168" s="145">
        <f t="shared" si="20"/>
        <v>0</v>
      </c>
      <c r="S168" s="142" t="e">
        <f>VLOOKUP(R168,Regolamento!J$6:L$14,3,0)</f>
        <v>#N/A</v>
      </c>
      <c r="T168" s="8"/>
      <c r="U168" s="147">
        <f t="shared" si="21"/>
        <v>0</v>
      </c>
      <c r="V168" s="8"/>
    </row>
    <row r="169" spans="1:22" hidden="1" x14ac:dyDescent="0.25">
      <c r="A169">
        <v>164</v>
      </c>
      <c r="B169" s="8" t="s">
        <v>264</v>
      </c>
      <c r="C169" s="12" t="str">
        <f>IFERROR(VLOOKUP(B169,concorrenti!A:C,3,0)," ")</f>
        <v>C</v>
      </c>
      <c r="D169" s="12">
        <f>VLOOKUP(B169,concorrenti!A:E,5,0)</f>
        <v>0</v>
      </c>
      <c r="E169" s="59" t="str">
        <f>VLOOKUP(B169,concorrenti!A$2:G$295,2,0)</f>
        <v>VCC COMO</v>
      </c>
      <c r="F169" s="139">
        <f>IFERROR(VLOOKUP(B169,'Nora Sciplino'!A$12:P$86,16,0),0)</f>
        <v>0</v>
      </c>
      <c r="G169" s="140">
        <f>IFERROR(VLOOKUP(B169,Castellotti!A:P,16,0),0)</f>
        <v>0</v>
      </c>
      <c r="H169" s="140">
        <f>IFERROR(VLOOKUP(B169,Solidarietà!A:P,16,0),0)</f>
        <v>0</v>
      </c>
      <c r="I169" s="140">
        <f>IFERROR(VLOOKUP(B169,'Erba Ghisallo'!A:P,16,0),0)</f>
        <v>0</v>
      </c>
      <c r="J169" s="139">
        <f>IFERROR(VLOOKUP(B169,Maserati!A$13:P$47,16,0),0)</f>
        <v>0</v>
      </c>
      <c r="K169" s="140">
        <v>0</v>
      </c>
      <c r="L169" s="139">
        <f>IFERROR(VLOOKUP(B169,'200 Miglia CR'!A:P,16,0),0)</f>
        <v>0</v>
      </c>
      <c r="M169" s="139">
        <f>IFERROR(VLOOKUP(B169,Ambrosiano!A:Q,16,0),0)</f>
        <v>0</v>
      </c>
      <c r="N169" s="139">
        <f>IFERROR(VLOOKUP(B169,#REF!,16,0),0)</f>
        <v>0</v>
      </c>
      <c r="O169" s="144"/>
      <c r="P169" s="141">
        <f t="shared" si="19"/>
        <v>0</v>
      </c>
      <c r="Q169" s="8"/>
      <c r="R169" s="145">
        <f t="shared" si="20"/>
        <v>0</v>
      </c>
      <c r="S169" s="142" t="e">
        <f>VLOOKUP(R169,Regolamento!J$6:L$14,3,0)</f>
        <v>#N/A</v>
      </c>
      <c r="T169" s="8"/>
      <c r="U169" s="147">
        <f t="shared" si="21"/>
        <v>0</v>
      </c>
      <c r="V169" s="8"/>
    </row>
    <row r="170" spans="1:22" hidden="1" x14ac:dyDescent="0.25">
      <c r="A170">
        <v>165</v>
      </c>
      <c r="B170" s="71" t="s">
        <v>425</v>
      </c>
      <c r="C170" s="12" t="str">
        <f>IFERROR(VLOOKUP(B170,concorrenti!A:C,3,0)," ")</f>
        <v>C</v>
      </c>
      <c r="D170" s="12">
        <f>VLOOKUP(B170,concorrenti!A:E,5,0)</f>
        <v>0</v>
      </c>
      <c r="E170" s="59" t="str">
        <f>VLOOKUP(B170,concorrenti!A$2:G$295,2,0)</f>
        <v>VALTELLINA</v>
      </c>
      <c r="F170" s="139">
        <f>IFERROR(VLOOKUP(B170,'Nora Sciplino'!A$12:P$86,16,0),0)</f>
        <v>0</v>
      </c>
      <c r="G170" s="140">
        <f>IFERROR(VLOOKUP(B170,Castellotti!A:P,16,0),0)</f>
        <v>0</v>
      </c>
      <c r="H170" s="140">
        <f>IFERROR(VLOOKUP(B170,Solidarietà!A:P,16,0),0)</f>
        <v>0</v>
      </c>
      <c r="I170" s="140">
        <f>IFERROR(VLOOKUP(B170,'Erba Ghisallo'!A:P,16,0),0)</f>
        <v>0</v>
      </c>
      <c r="J170" s="139">
        <f>IFERROR(VLOOKUP(B170,Maserati!A$13:P$47,16,0),0)</f>
        <v>0</v>
      </c>
      <c r="K170" s="140">
        <v>0</v>
      </c>
      <c r="L170" s="139">
        <f>IFERROR(VLOOKUP(B170,'200 Miglia CR'!A:P,16,0),0)</f>
        <v>0</v>
      </c>
      <c r="M170" s="139">
        <f>IFERROR(VLOOKUP(B170,Ambrosiano!A:Q,16,0),0)</f>
        <v>0</v>
      </c>
      <c r="N170" s="139">
        <f>IFERROR(VLOOKUP(B170,#REF!,16,0),0)</f>
        <v>0</v>
      </c>
      <c r="O170" s="144"/>
      <c r="P170" s="141">
        <f t="shared" si="19"/>
        <v>0</v>
      </c>
      <c r="Q170" s="8"/>
      <c r="R170" s="145">
        <f t="shared" si="20"/>
        <v>0</v>
      </c>
      <c r="S170" s="142" t="e">
        <f>VLOOKUP(R170,Regolamento!J$6:L$14,3,0)</f>
        <v>#N/A</v>
      </c>
      <c r="T170" s="8"/>
      <c r="U170" s="147">
        <f t="shared" si="21"/>
        <v>0</v>
      </c>
      <c r="V170" s="8"/>
    </row>
    <row r="171" spans="1:22" x14ac:dyDescent="0.25">
      <c r="A171" s="94"/>
      <c r="F171" s="39"/>
      <c r="G171" s="39"/>
      <c r="H171" s="88"/>
      <c r="I171" s="88"/>
      <c r="J171" s="39"/>
      <c r="K171" s="39"/>
      <c r="L171" s="39"/>
      <c r="M171" s="39"/>
      <c r="N171" s="39"/>
      <c r="P171" s="49"/>
      <c r="R171" s="57"/>
      <c r="S171" s="46"/>
      <c r="U171" s="38"/>
    </row>
    <row r="175" spans="1:22" ht="30" x14ac:dyDescent="0.25">
      <c r="F175" s="68" t="s">
        <v>64</v>
      </c>
      <c r="G175" s="132" t="s">
        <v>94</v>
      </c>
      <c r="H175" s="70" t="s">
        <v>334</v>
      </c>
      <c r="I175" s="131" t="s">
        <v>99</v>
      </c>
      <c r="J175" s="68" t="s">
        <v>470</v>
      </c>
      <c r="K175" s="133" t="s">
        <v>472</v>
      </c>
      <c r="L175" s="69" t="s">
        <v>335</v>
      </c>
      <c r="M175" s="129" t="s">
        <v>471</v>
      </c>
      <c r="N175" s="130" t="s">
        <v>100</v>
      </c>
      <c r="P175" s="40" t="s">
        <v>19</v>
      </c>
      <c r="R175" s="182" t="s">
        <v>57</v>
      </c>
      <c r="S175" s="183"/>
      <c r="U175" s="40" t="s">
        <v>19</v>
      </c>
    </row>
    <row r="176" spans="1:22" x14ac:dyDescent="0.25">
      <c r="F176" s="35">
        <f>+'Nora Sciplino'!P86</f>
        <v>752.97610000000009</v>
      </c>
      <c r="G176" s="36">
        <f>+Castellotti!P78</f>
        <v>666.00000000000011</v>
      </c>
      <c r="H176" s="52">
        <f>+'Castelli Pavesi'!Q212</f>
        <v>0</v>
      </c>
      <c r="I176" s="87">
        <f>+Solidarietà!Q223</f>
        <v>0</v>
      </c>
      <c r="J176" s="35">
        <f>+'Nora Sciplino'!P207</f>
        <v>0</v>
      </c>
      <c r="K176" s="134"/>
      <c r="L176" s="37">
        <f>+'200 Miglia CR'!P229</f>
        <v>0</v>
      </c>
      <c r="M176" s="98">
        <f>+'Erba Ghisallo'!S219</f>
        <v>0</v>
      </c>
      <c r="N176" s="53">
        <f>+Ambrosiano!Q205</f>
        <v>0</v>
      </c>
      <c r="P176" s="41" t="s">
        <v>56</v>
      </c>
      <c r="R176" s="42" t="s">
        <v>58</v>
      </c>
      <c r="S176" s="43" t="s">
        <v>37</v>
      </c>
      <c r="U176" s="41" t="s">
        <v>60</v>
      </c>
    </row>
    <row r="177" spans="1:21" x14ac:dyDescent="0.25">
      <c r="E177"/>
      <c r="F177" s="10">
        <f>SUM(F179:F198)</f>
        <v>752.97610000000032</v>
      </c>
      <c r="G177" s="10">
        <f>SUM(G179:G198)</f>
        <v>666.00000000000011</v>
      </c>
      <c r="H177"/>
      <c r="I177"/>
      <c r="J177"/>
      <c r="K177"/>
      <c r="P177"/>
      <c r="S177"/>
      <c r="U177"/>
    </row>
    <row r="178" spans="1:21" ht="15.75" x14ac:dyDescent="0.25">
      <c r="B178" s="149" t="s">
        <v>489</v>
      </c>
      <c r="F178" s="10">
        <f t="shared" ref="F178:G178" si="22">+F176-F177</f>
        <v>0</v>
      </c>
      <c r="G178" s="10">
        <f t="shared" si="22"/>
        <v>0</v>
      </c>
    </row>
    <row r="179" spans="1:21" x14ac:dyDescent="0.25">
      <c r="A179">
        <v>1</v>
      </c>
      <c r="B179" t="s">
        <v>247</v>
      </c>
      <c r="C179" s="59" t="str">
        <f>VLOOKUP(B179,concorrenti!A:G,7,0)</f>
        <v>MECCANICO</v>
      </c>
      <c r="D179" s="12">
        <f>VLOOKUP(B179,concorrenti!A:E,5,0)</f>
        <v>0</v>
      </c>
      <c r="E179" s="59" t="str">
        <f>VLOOKUP(B179,concorrenti!A$2:G$500,2,0)</f>
        <v>VAMS</v>
      </c>
      <c r="F179" s="135">
        <f>IFERROR(VLOOKUP(B179,'Nora Sciplino'!A$12:P$86,16,0),0)</f>
        <v>65.072000000000017</v>
      </c>
      <c r="G179" s="136">
        <f>IFERROR(VLOOKUP(B179,Castellotti!A:P,16,0),0)</f>
        <v>79.92</v>
      </c>
      <c r="H179" s="136">
        <f>IFERROR(VLOOKUP(B179,Solidarietà!A:P,16,0),0)</f>
        <v>0</v>
      </c>
      <c r="I179" s="136">
        <f>IFERROR(VLOOKUP(B179,'Erba Ghisallo'!A:P,16,0),0)</f>
        <v>0</v>
      </c>
      <c r="J179" s="135">
        <f>IFERROR(VLOOKUP(B179,Maserati!A$13:P$47,16,0),0)</f>
        <v>0</v>
      </c>
      <c r="K179" s="135">
        <v>0</v>
      </c>
      <c r="L179" s="135">
        <f>IFERROR(VLOOKUP(B179,'200 Miglia CR'!A:P,16,0),0)</f>
        <v>0</v>
      </c>
      <c r="M179" s="135">
        <f>IFERROR(VLOOKUP(B179,Ambrosiano!A:Q,16,0),0)</f>
        <v>0</v>
      </c>
      <c r="N179" s="135">
        <f>IFERROR(VLOOKUP(B179,#REF!,16,0),0)</f>
        <v>0</v>
      </c>
      <c r="O179" s="156"/>
      <c r="P179" s="137">
        <f t="shared" ref="P179:P198" si="23">+F179+H179+I179+G179+N179+L179+M179+J179+K179</f>
        <v>144.99200000000002</v>
      </c>
      <c r="Q179" s="157"/>
      <c r="R179" s="158">
        <f t="shared" ref="R179:R198" si="24">COUNTIF(F179:N179,"&lt;&gt;0")</f>
        <v>2</v>
      </c>
      <c r="S179" s="159">
        <f>VLOOKUP(R179,Regolamento!J$6:L$14,3,0)</f>
        <v>1.05</v>
      </c>
      <c r="T179" s="157"/>
      <c r="U179" s="160">
        <f t="shared" ref="U179:U198" si="25">IFERROR(+S179*P179,0)</f>
        <v>152.24160000000003</v>
      </c>
    </row>
    <row r="180" spans="1:21" x14ac:dyDescent="0.25">
      <c r="A180">
        <v>2</v>
      </c>
      <c r="B180" t="s">
        <v>245</v>
      </c>
      <c r="C180" s="59" t="str">
        <f>VLOOKUP(B180,concorrenti!A:G,7,0)</f>
        <v>MECCANICO</v>
      </c>
      <c r="D180" s="12">
        <f>VLOOKUP(B180,concorrenti!A:E,5,0)</f>
        <v>0</v>
      </c>
      <c r="E180" s="59" t="str">
        <f>VLOOKUP(B180,concorrenti!A$2:G$500,2,0)</f>
        <v>GAMS</v>
      </c>
      <c r="F180" s="139">
        <f>IFERROR(VLOOKUP(B180,'Nora Sciplino'!A$12:P$86,16,0),0)</f>
        <v>63.212800000000009</v>
      </c>
      <c r="G180" s="140">
        <f>IFERROR(VLOOKUP(B180,Castellotti!A:P,16,0),0)</f>
        <v>63.936000000000007</v>
      </c>
      <c r="H180" s="140">
        <f>IFERROR(VLOOKUP(B180,Solidarietà!A:P,16,0),0)</f>
        <v>0</v>
      </c>
      <c r="I180" s="140">
        <f>IFERROR(VLOOKUP(B180,'Erba Ghisallo'!A:P,16,0),0)</f>
        <v>0</v>
      </c>
      <c r="J180" s="139">
        <f>IFERROR(VLOOKUP(B180,Maserati!A$13:P$47,16,0),0)</f>
        <v>0</v>
      </c>
      <c r="K180" s="139">
        <v>0</v>
      </c>
      <c r="L180" s="139">
        <f>IFERROR(VLOOKUP(B180,'200 Miglia CR'!A:P,16,0),0)</f>
        <v>0</v>
      </c>
      <c r="M180" s="139">
        <f>IFERROR(VLOOKUP(B180,Ambrosiano!A:Q,16,0),0)</f>
        <v>0</v>
      </c>
      <c r="N180" s="139">
        <f>IFERROR(VLOOKUP(B180,#REF!,16,0),0)</f>
        <v>0</v>
      </c>
      <c r="O180" s="161"/>
      <c r="P180" s="141">
        <f t="shared" si="23"/>
        <v>127.14880000000002</v>
      </c>
      <c r="Q180" s="8"/>
      <c r="R180" s="145">
        <f t="shared" si="24"/>
        <v>2</v>
      </c>
      <c r="S180" s="146">
        <f>VLOOKUP(R180,Regolamento!J$6:L$14,3,0)</f>
        <v>1.05</v>
      </c>
      <c r="T180" s="8"/>
      <c r="U180" s="147">
        <f t="shared" si="25"/>
        <v>133.50624000000002</v>
      </c>
    </row>
    <row r="181" spans="1:21" x14ac:dyDescent="0.25">
      <c r="A181">
        <v>3</v>
      </c>
      <c r="B181" t="s">
        <v>72</v>
      </c>
      <c r="C181" s="59" t="str">
        <f>VLOOKUP(B181,concorrenti!A:G,7,0)</f>
        <v>MECCANICO</v>
      </c>
      <c r="D181" s="12">
        <f>VLOOKUP(B181,concorrenti!A:E,5,0)</f>
        <v>0</v>
      </c>
      <c r="E181" s="59" t="str">
        <f>VLOOKUP(B181,concorrenti!A$2:G$500,2,0)</f>
        <v>VAMS</v>
      </c>
      <c r="F181" s="139">
        <f>IFERROR(VLOOKUP(B181,'Nora Sciplino'!A$12:P$86,16,0),0)</f>
        <v>92.960000000000008</v>
      </c>
      <c r="G181" s="140">
        <v>0</v>
      </c>
      <c r="H181" s="140">
        <f>IFERROR(VLOOKUP(B181,Solidarietà!A:P,16,0),0)</f>
        <v>0</v>
      </c>
      <c r="I181" s="140">
        <f>IFERROR(VLOOKUP(B181,'Erba Ghisallo'!A:P,16,0),0)</f>
        <v>0</v>
      </c>
      <c r="J181" s="139">
        <f>IFERROR(VLOOKUP(B181,Maserati!A$13:P$47,16,0),0)</f>
        <v>0</v>
      </c>
      <c r="K181" s="139">
        <v>0</v>
      </c>
      <c r="L181" s="139">
        <f>IFERROR(VLOOKUP(B181,'200 Miglia CR'!A:P,16,0),0)</f>
        <v>0</v>
      </c>
      <c r="M181" s="139">
        <f>IFERROR(VLOOKUP(B181,Ambrosiano!A:Q,16,0),0)</f>
        <v>0</v>
      </c>
      <c r="N181" s="139">
        <f>IFERROR(VLOOKUP(B181,#REF!,16,0),0)</f>
        <v>0</v>
      </c>
      <c r="O181" s="161"/>
      <c r="P181" s="141">
        <f t="shared" si="23"/>
        <v>92.960000000000008</v>
      </c>
      <c r="Q181" s="8"/>
      <c r="R181" s="145">
        <f t="shared" si="24"/>
        <v>1</v>
      </c>
      <c r="S181" s="146">
        <f>VLOOKUP(R181,Regolamento!J$6:L$14,3,0)</f>
        <v>1</v>
      </c>
      <c r="T181" s="8"/>
      <c r="U181" s="147">
        <f t="shared" si="25"/>
        <v>92.960000000000008</v>
      </c>
    </row>
    <row r="182" spans="1:21" x14ac:dyDescent="0.25">
      <c r="A182">
        <v>4</v>
      </c>
      <c r="B182" t="s">
        <v>206</v>
      </c>
      <c r="C182" s="59" t="str">
        <f>VLOOKUP(B182,concorrenti!A:G,7,0)</f>
        <v>MECCANICO</v>
      </c>
      <c r="D182" s="12">
        <f>VLOOKUP(B182,concorrenti!A:E,5,0)</f>
        <v>0</v>
      </c>
      <c r="E182" s="59" t="str">
        <f>VLOOKUP(B182,concorrenti!A$2:G$500,2,0)</f>
        <v>GAMS</v>
      </c>
      <c r="F182" s="139">
        <f>IFERROR(VLOOKUP(B182,'Nora Sciplino'!A$12:P$86,16,0),0)</f>
        <v>0</v>
      </c>
      <c r="G182" s="140">
        <f>IFERROR(VLOOKUP(B182,Castellotti!A:P,16,0),0)</f>
        <v>88.800000000000011</v>
      </c>
      <c r="H182" s="140">
        <f>IFERROR(VLOOKUP(B182,Solidarietà!A:P,16,0),0)</f>
        <v>0</v>
      </c>
      <c r="I182" s="140">
        <f>IFERROR(VLOOKUP(B182,'Erba Ghisallo'!A:P,16,0),0)</f>
        <v>0</v>
      </c>
      <c r="J182" s="139">
        <f>IFERROR(VLOOKUP(B182,Maserati!A$13:P$47,16,0),0)</f>
        <v>0</v>
      </c>
      <c r="K182" s="139">
        <v>0</v>
      </c>
      <c r="L182" s="139">
        <f>IFERROR(VLOOKUP(B182,'200 Miglia CR'!A:P,16,0),0)</f>
        <v>0</v>
      </c>
      <c r="M182" s="139">
        <f>IFERROR(VLOOKUP(B182,Ambrosiano!A:Q,16,0),0)</f>
        <v>0</v>
      </c>
      <c r="N182" s="139">
        <f>IFERROR(VLOOKUP(B182,#REF!,16,0),0)</f>
        <v>0</v>
      </c>
      <c r="O182" s="161"/>
      <c r="P182" s="141">
        <f t="shared" si="23"/>
        <v>88.800000000000011</v>
      </c>
      <c r="Q182" s="8"/>
      <c r="R182" s="145">
        <f t="shared" si="24"/>
        <v>1</v>
      </c>
      <c r="S182" s="146">
        <f>VLOOKUP(R182,Regolamento!J$6:L$14,3,0)</f>
        <v>1</v>
      </c>
      <c r="T182" s="8"/>
      <c r="U182" s="147">
        <f t="shared" si="25"/>
        <v>88.800000000000011</v>
      </c>
    </row>
    <row r="183" spans="1:21" x14ac:dyDescent="0.25">
      <c r="A183">
        <v>5</v>
      </c>
      <c r="B183" t="s">
        <v>13</v>
      </c>
      <c r="C183" s="59" t="str">
        <f>VLOOKUP(B183,concorrenti!A:G,7,0)</f>
        <v>MECCANICO</v>
      </c>
      <c r="D183" s="12">
        <f>VLOOKUP(B183,concorrenti!A:E,5,0)</f>
        <v>0</v>
      </c>
      <c r="E183" s="59" t="str">
        <f>VLOOKUP(B183,concorrenti!A$2:G$500,2,0)</f>
        <v>VAMS</v>
      </c>
      <c r="F183" s="139">
        <f>IFERROR(VLOOKUP(B183,'Nora Sciplino'!A$12:P$86,16,0),0)</f>
        <v>83.664000000000016</v>
      </c>
      <c r="G183" s="140">
        <f>IFERROR(VLOOKUP(B183,Castellotti!A:P,16,0),0)</f>
        <v>0</v>
      </c>
      <c r="H183" s="140">
        <f>IFERROR(VLOOKUP(B183,Solidarietà!A:P,16,0),0)</f>
        <v>0</v>
      </c>
      <c r="I183" s="140">
        <f>IFERROR(VLOOKUP(B183,'Erba Ghisallo'!A:P,16,0),0)</f>
        <v>0</v>
      </c>
      <c r="J183" s="139">
        <f>IFERROR(VLOOKUP(B183,Maserati!A$13:P$47,16,0),0)</f>
        <v>0</v>
      </c>
      <c r="K183" s="139">
        <v>0</v>
      </c>
      <c r="L183" s="139">
        <f>IFERROR(VLOOKUP(B183,'200 Miglia CR'!A:P,16,0),0)</f>
        <v>0</v>
      </c>
      <c r="M183" s="139">
        <f>IFERROR(VLOOKUP(B183,Ambrosiano!A:Q,16,0),0)</f>
        <v>0</v>
      </c>
      <c r="N183" s="139">
        <f>IFERROR(VLOOKUP(B183,#REF!,16,0),0)</f>
        <v>0</v>
      </c>
      <c r="O183" s="161"/>
      <c r="P183" s="141">
        <f t="shared" si="23"/>
        <v>83.664000000000016</v>
      </c>
      <c r="Q183" s="8"/>
      <c r="R183" s="145">
        <f t="shared" si="24"/>
        <v>1</v>
      </c>
      <c r="S183" s="146">
        <f>VLOOKUP(R183,Regolamento!J$6:L$14,3,0)</f>
        <v>1</v>
      </c>
      <c r="T183" s="8"/>
      <c r="U183" s="147">
        <f t="shared" si="25"/>
        <v>83.664000000000016</v>
      </c>
    </row>
    <row r="184" spans="1:21" x14ac:dyDescent="0.25">
      <c r="A184">
        <v>6</v>
      </c>
      <c r="B184" t="s">
        <v>78</v>
      </c>
      <c r="C184" s="59" t="str">
        <f>VLOOKUP(B184,concorrenti!A:G,7,0)</f>
        <v>MECCANICO</v>
      </c>
      <c r="D184" s="12">
        <f>VLOOKUP(B184,concorrenti!A:E,5,0)</f>
        <v>0</v>
      </c>
      <c r="E184" s="59" t="str">
        <f>VLOOKUP(B184,concorrenti!A$2:G$500,2,0)</f>
        <v>VAMS</v>
      </c>
      <c r="F184" s="139">
        <f>IFERROR(VLOOKUP(B184,'Nora Sciplino'!A$12:P$86,16,0),0)</f>
        <v>76.227200000000011</v>
      </c>
      <c r="G184" s="140">
        <f>IFERROR(VLOOKUP(B184,Castellotti!A:P,16,0),0)</f>
        <v>0</v>
      </c>
      <c r="H184" s="140">
        <f>IFERROR(VLOOKUP(B184,Solidarietà!A:P,16,0),0)</f>
        <v>0</v>
      </c>
      <c r="I184" s="140">
        <f>IFERROR(VLOOKUP(B184,'Erba Ghisallo'!A:P,16,0),0)</f>
        <v>0</v>
      </c>
      <c r="J184" s="139">
        <f>IFERROR(VLOOKUP(B184,Maserati!A$13:P$47,16,0),0)</f>
        <v>0</v>
      </c>
      <c r="K184" s="139">
        <v>0</v>
      </c>
      <c r="L184" s="139">
        <f>IFERROR(VLOOKUP(B184,'200 Miglia CR'!A:P,16,0),0)</f>
        <v>0</v>
      </c>
      <c r="M184" s="139">
        <f>IFERROR(VLOOKUP(B184,Ambrosiano!A:Q,16,0),0)</f>
        <v>0</v>
      </c>
      <c r="N184" s="139">
        <f>IFERROR(VLOOKUP(B184,#REF!,16,0),0)</f>
        <v>0</v>
      </c>
      <c r="O184" s="161"/>
      <c r="P184" s="141">
        <f t="shared" si="23"/>
        <v>76.227200000000011</v>
      </c>
      <c r="Q184" s="8"/>
      <c r="R184" s="145">
        <f t="shared" si="24"/>
        <v>1</v>
      </c>
      <c r="S184" s="146">
        <f>VLOOKUP(R184,Regolamento!J$6:L$14,3,0)</f>
        <v>1</v>
      </c>
      <c r="T184" s="8"/>
      <c r="U184" s="147">
        <f t="shared" si="25"/>
        <v>76.227200000000011</v>
      </c>
    </row>
    <row r="185" spans="1:21" x14ac:dyDescent="0.25">
      <c r="A185">
        <v>7</v>
      </c>
      <c r="B185" t="s">
        <v>217</v>
      </c>
      <c r="C185" s="59" t="str">
        <f>VLOOKUP(B185,concorrenti!A:G,7,0)</f>
        <v>MECCANICO</v>
      </c>
      <c r="D185" s="12">
        <f>VLOOKUP(B185,concorrenti!A:E,5,0)</f>
        <v>0</v>
      </c>
      <c r="E185" s="59" t="str">
        <f>VLOOKUP(B185,concorrenti!A$2:G$500,2,0)</f>
        <v>CMAE</v>
      </c>
      <c r="F185" s="139">
        <f>IFERROR(VLOOKUP(B185,'Nora Sciplino'!A$12:P$86,16,0),0)</f>
        <v>0</v>
      </c>
      <c r="G185" s="140">
        <f>IFERROR(VLOOKUP(B185,Castellotti!A:P,16,0),0)</f>
        <v>72.816000000000017</v>
      </c>
      <c r="H185" s="140">
        <f>IFERROR(VLOOKUP(B185,Solidarietà!A:P,16,0),0)</f>
        <v>0</v>
      </c>
      <c r="I185" s="140">
        <f>IFERROR(VLOOKUP(B185,'Erba Ghisallo'!A:P,16,0),0)</f>
        <v>0</v>
      </c>
      <c r="J185" s="139">
        <f>IFERROR(VLOOKUP(B185,Maserati!A$13:P$47,16,0),0)</f>
        <v>0</v>
      </c>
      <c r="K185" s="139">
        <v>0</v>
      </c>
      <c r="L185" s="139">
        <f>IFERROR(VLOOKUP(B185,'200 Miglia CR'!A:P,16,0),0)</f>
        <v>0</v>
      </c>
      <c r="M185" s="139">
        <f>IFERROR(VLOOKUP(B185,Ambrosiano!A:Q,16,0),0)</f>
        <v>0</v>
      </c>
      <c r="N185" s="139">
        <f>IFERROR(VLOOKUP(B185,#REF!,16,0),0)</f>
        <v>0</v>
      </c>
      <c r="O185" s="161"/>
      <c r="P185" s="141">
        <f t="shared" si="23"/>
        <v>72.816000000000017</v>
      </c>
      <c r="Q185" s="8"/>
      <c r="R185" s="145">
        <f t="shared" si="24"/>
        <v>1</v>
      </c>
      <c r="S185" s="146">
        <f>VLOOKUP(R185,Regolamento!J$6:L$14,3,0)</f>
        <v>1</v>
      </c>
      <c r="T185" s="8"/>
      <c r="U185" s="147">
        <f t="shared" si="25"/>
        <v>72.816000000000017</v>
      </c>
    </row>
    <row r="186" spans="1:21" x14ac:dyDescent="0.25">
      <c r="A186">
        <v>8</v>
      </c>
      <c r="B186" t="s">
        <v>83</v>
      </c>
      <c r="C186" s="59" t="str">
        <f>VLOOKUP(B186,concorrenti!A:G,7,0)</f>
        <v>MECCANICO</v>
      </c>
      <c r="D186" s="12">
        <f>VLOOKUP(B186,concorrenti!A:E,5,0)</f>
        <v>0</v>
      </c>
      <c r="E186" s="59" t="str">
        <f>VLOOKUP(B186,concorrenti!A$2:G$500,2,0)</f>
        <v>VAMS</v>
      </c>
      <c r="F186" s="139">
        <f>IFERROR(VLOOKUP(B186,'Nora Sciplino'!A$12:P$86,16,0),0)</f>
        <v>70.649600000000007</v>
      </c>
      <c r="G186" s="140">
        <f>IFERROR(VLOOKUP(B186,Castellotti!A:P,16,0),0)</f>
        <v>0</v>
      </c>
      <c r="H186" s="140">
        <f>IFERROR(VLOOKUP(B186,Solidarietà!A:P,16,0),0)</f>
        <v>0</v>
      </c>
      <c r="I186" s="140">
        <f>IFERROR(VLOOKUP(B186,'Erba Ghisallo'!A:P,16,0),0)</f>
        <v>0</v>
      </c>
      <c r="J186" s="139">
        <f>IFERROR(VLOOKUP(B186,Maserati!A$13:P$47,16,0),0)</f>
        <v>0</v>
      </c>
      <c r="K186" s="139">
        <v>0</v>
      </c>
      <c r="L186" s="139">
        <f>IFERROR(VLOOKUP(B186,'200 Miglia CR'!A:P,16,0),0)</f>
        <v>0</v>
      </c>
      <c r="M186" s="139">
        <f>IFERROR(VLOOKUP(B186,Ambrosiano!A:Q,16,0),0)</f>
        <v>0</v>
      </c>
      <c r="N186" s="139">
        <f>IFERROR(VLOOKUP(B186,#REF!,16,0),0)</f>
        <v>0</v>
      </c>
      <c r="O186" s="161"/>
      <c r="P186" s="141">
        <f t="shared" si="23"/>
        <v>70.649600000000007</v>
      </c>
      <c r="Q186" s="8"/>
      <c r="R186" s="145">
        <f t="shared" si="24"/>
        <v>1</v>
      </c>
      <c r="S186" s="146">
        <f>VLOOKUP(R186,Regolamento!J$6:L$14,3,0)</f>
        <v>1</v>
      </c>
      <c r="T186" s="8"/>
      <c r="U186" s="147">
        <f t="shared" si="25"/>
        <v>70.649600000000007</v>
      </c>
    </row>
    <row r="187" spans="1:21" x14ac:dyDescent="0.25">
      <c r="A187">
        <v>9</v>
      </c>
      <c r="B187" t="s">
        <v>586</v>
      </c>
      <c r="C187" s="59" t="str">
        <f>VLOOKUP(B187,concorrenti!A:G,7,0)</f>
        <v>MECCANICO</v>
      </c>
      <c r="D187" s="12">
        <f>VLOOKUP(B187,concorrenti!A:E,5,0)</f>
        <v>0</v>
      </c>
      <c r="E187" s="59" t="str">
        <f>VLOOKUP(B187,concorrenti!A$2:G$500,2,0)</f>
        <v>CMAE</v>
      </c>
      <c r="F187" s="139">
        <f>IFERROR(VLOOKUP(B187,'Nora Sciplino'!A$12:P$86,16,0),0)</f>
        <v>0</v>
      </c>
      <c r="G187" s="140">
        <f>IFERROR(VLOOKUP(B187,Castellotti!A:P,16,0),0)</f>
        <v>67.488000000000014</v>
      </c>
      <c r="H187" s="140">
        <f>IFERROR(VLOOKUP(B187,Solidarietà!A:P,16,0),0)</f>
        <v>0</v>
      </c>
      <c r="I187" s="140">
        <f>IFERROR(VLOOKUP(B187,'Erba Ghisallo'!A:P,16,0),0)</f>
        <v>0</v>
      </c>
      <c r="J187" s="139">
        <f>IFERROR(VLOOKUP(B187,Maserati!A$13:P$47,16,0),0)</f>
        <v>0</v>
      </c>
      <c r="K187" s="139">
        <v>0</v>
      </c>
      <c r="L187" s="139">
        <f>IFERROR(VLOOKUP(B187,'200 Miglia CR'!A:P,16,0),0)</f>
        <v>0</v>
      </c>
      <c r="M187" s="139">
        <f>IFERROR(VLOOKUP(B187,Ambrosiano!A:Q,16,0),0)</f>
        <v>0</v>
      </c>
      <c r="N187" s="139">
        <f>IFERROR(VLOOKUP(B187,#REF!,16,0),0)</f>
        <v>0</v>
      </c>
      <c r="O187" s="161"/>
      <c r="P187" s="141">
        <f t="shared" si="23"/>
        <v>67.488000000000014</v>
      </c>
      <c r="Q187" s="8"/>
      <c r="R187" s="145">
        <f t="shared" si="24"/>
        <v>1</v>
      </c>
      <c r="S187" s="146">
        <f>VLOOKUP(R187,Regolamento!J$6:L$14,3,0)</f>
        <v>1</v>
      </c>
      <c r="T187" s="8"/>
      <c r="U187" s="147">
        <f t="shared" si="25"/>
        <v>67.488000000000014</v>
      </c>
    </row>
    <row r="188" spans="1:21" x14ac:dyDescent="0.25">
      <c r="A188">
        <v>10</v>
      </c>
      <c r="B188" t="s">
        <v>485</v>
      </c>
      <c r="C188" s="59" t="str">
        <f>VLOOKUP(B188,concorrenti!A:G,7,0)</f>
        <v>MECCANICO</v>
      </c>
      <c r="D188" s="12">
        <f>VLOOKUP(B188,concorrenti!A:E,5,0)</f>
        <v>0</v>
      </c>
      <c r="E188" s="59" t="str">
        <f>VLOOKUP(B188,concorrenti!A$2:G$500,2,0)</f>
        <v>GAMS</v>
      </c>
      <c r="F188" s="139">
        <f>IFERROR(VLOOKUP(B188,'Nora Sciplino'!A$12:P$86,16,0),0)</f>
        <v>66.931200000000018</v>
      </c>
      <c r="G188" s="140">
        <f>IFERROR(VLOOKUP(B188,Castellotti!A:P,16,0),0)</f>
        <v>0</v>
      </c>
      <c r="H188" s="140">
        <f>IFERROR(VLOOKUP(B188,Solidarietà!A:P,16,0),0)</f>
        <v>0</v>
      </c>
      <c r="I188" s="140">
        <f>IFERROR(VLOOKUP(B188,'Erba Ghisallo'!A:P,16,0),0)</f>
        <v>0</v>
      </c>
      <c r="J188" s="139">
        <f>IFERROR(VLOOKUP(B188,Maserati!A$13:P$47,16,0),0)</f>
        <v>0</v>
      </c>
      <c r="K188" s="139">
        <v>0</v>
      </c>
      <c r="L188" s="139">
        <f>IFERROR(VLOOKUP(B188,'200 Miglia CR'!A:P,16,0),0)</f>
        <v>0</v>
      </c>
      <c r="M188" s="139">
        <f>IFERROR(VLOOKUP(B188,Ambrosiano!A:Q,16,0),0)</f>
        <v>0</v>
      </c>
      <c r="N188" s="139">
        <f>IFERROR(VLOOKUP(B188,#REF!,16,0),0)</f>
        <v>0</v>
      </c>
      <c r="O188" s="161"/>
      <c r="P188" s="141">
        <f t="shared" si="23"/>
        <v>66.931200000000018</v>
      </c>
      <c r="Q188" s="8"/>
      <c r="R188" s="145">
        <f t="shared" si="24"/>
        <v>1</v>
      </c>
      <c r="S188" s="146">
        <f>VLOOKUP(R188,Regolamento!J$6:L$14,3,0)</f>
        <v>1</v>
      </c>
      <c r="T188" s="8"/>
      <c r="U188" s="147">
        <f t="shared" si="25"/>
        <v>66.931200000000018</v>
      </c>
    </row>
    <row r="189" spans="1:21" x14ac:dyDescent="0.25">
      <c r="A189">
        <v>11</v>
      </c>
      <c r="B189" s="8" t="s">
        <v>86</v>
      </c>
      <c r="C189" s="59" t="str">
        <f>VLOOKUP(B189,concorrenti!A:G,7,0)</f>
        <v>MECCANICO</v>
      </c>
      <c r="D189" s="12">
        <f>VLOOKUP(B189,concorrenti!A:E,5,0)</f>
        <v>0</v>
      </c>
      <c r="E189" s="59" t="str">
        <f>VLOOKUP(B189,concorrenti!A$2:G$500,2,0)</f>
        <v>VALTELLINA</v>
      </c>
      <c r="F189" s="139">
        <f>IFERROR(VLOOKUP(B189,'Nora Sciplino'!A$12:P$86,16,0),0)</f>
        <v>0</v>
      </c>
      <c r="G189" s="140">
        <f>IFERROR(VLOOKUP(B189,Castellotti!A:P,16,0),0)</f>
        <v>62.160000000000004</v>
      </c>
      <c r="H189" s="140">
        <f>IFERROR(VLOOKUP(B189,Solidarietà!A:P,16,0),0)</f>
        <v>0</v>
      </c>
      <c r="I189" s="140">
        <f>IFERROR(VLOOKUP(B189,'Erba Ghisallo'!A:P,16,0),0)</f>
        <v>0</v>
      </c>
      <c r="J189" s="139">
        <f>IFERROR(VLOOKUP(B189,Maserati!A$13:P$47,16,0),0)</f>
        <v>0</v>
      </c>
      <c r="K189" s="139">
        <v>0</v>
      </c>
      <c r="L189" s="139">
        <f>IFERROR(VLOOKUP(B189,'200 Miglia CR'!A:P,16,0),0)</f>
        <v>0</v>
      </c>
      <c r="M189" s="139">
        <f>IFERROR(VLOOKUP(B189,Ambrosiano!A:Q,16,0),0)</f>
        <v>0</v>
      </c>
      <c r="N189" s="139">
        <f>IFERROR(VLOOKUP(B189,#REF!,16,0),0)</f>
        <v>0</v>
      </c>
      <c r="O189" s="161"/>
      <c r="P189" s="141">
        <f t="shared" si="23"/>
        <v>62.160000000000004</v>
      </c>
      <c r="Q189" s="8"/>
      <c r="R189" s="145">
        <f t="shared" si="24"/>
        <v>1</v>
      </c>
      <c r="S189" s="146">
        <f>VLOOKUP(R189,Regolamento!J$6:L$14,3,0)</f>
        <v>1</v>
      </c>
      <c r="T189" s="8"/>
      <c r="U189" s="147">
        <f t="shared" si="25"/>
        <v>62.160000000000004</v>
      </c>
    </row>
    <row r="190" spans="1:21" x14ac:dyDescent="0.25">
      <c r="A190">
        <v>12</v>
      </c>
      <c r="B190" t="s">
        <v>205</v>
      </c>
      <c r="C190" s="59" t="str">
        <f>VLOOKUP(B190,concorrenti!A:G,7,0)</f>
        <v>MECCANICO</v>
      </c>
      <c r="D190" s="12">
        <f>VLOOKUP(B190,concorrenti!A:E,5,0)</f>
        <v>0</v>
      </c>
      <c r="E190" s="59" t="str">
        <f>VLOOKUP(B190,concorrenti!A$2:G$500,2,0)</f>
        <v>GAMS</v>
      </c>
      <c r="F190" s="139">
        <f>IFERROR(VLOOKUP(B190,'Nora Sciplino'!A$12:P$86,16,0),0)</f>
        <v>61.353600000000007</v>
      </c>
      <c r="G190" s="140">
        <f>IFERROR(VLOOKUP(B190,Castellotti!A:P,16,0),0)</f>
        <v>0</v>
      </c>
      <c r="H190" s="140">
        <f>IFERROR(VLOOKUP(B190,Solidarietà!A:P,16,0),0)</f>
        <v>0</v>
      </c>
      <c r="I190" s="140">
        <f>IFERROR(VLOOKUP(B190,'Erba Ghisallo'!A:P,16,0),0)</f>
        <v>0</v>
      </c>
      <c r="J190" s="139">
        <f>IFERROR(VLOOKUP(B190,Maserati!A$13:P$47,16,0),0)</f>
        <v>0</v>
      </c>
      <c r="K190" s="139">
        <v>0</v>
      </c>
      <c r="L190" s="139">
        <f>IFERROR(VLOOKUP(B190,'200 Miglia CR'!A:P,16,0),0)</f>
        <v>0</v>
      </c>
      <c r="M190" s="139">
        <f>IFERROR(VLOOKUP(B190,Ambrosiano!A:Q,16,0),0)</f>
        <v>0</v>
      </c>
      <c r="N190" s="139">
        <f>IFERROR(VLOOKUP(B190,#REF!,16,0),0)</f>
        <v>0</v>
      </c>
      <c r="O190" s="161"/>
      <c r="P190" s="141">
        <f t="shared" si="23"/>
        <v>61.353600000000007</v>
      </c>
      <c r="Q190" s="8"/>
      <c r="R190" s="145">
        <f t="shared" si="24"/>
        <v>1</v>
      </c>
      <c r="S190" s="146">
        <f>VLOOKUP(R190,Regolamento!J$6:L$14,3,0)</f>
        <v>1</v>
      </c>
      <c r="T190" s="8"/>
      <c r="U190" s="147">
        <f t="shared" si="25"/>
        <v>61.353600000000007</v>
      </c>
    </row>
    <row r="191" spans="1:21" x14ac:dyDescent="0.25">
      <c r="A191">
        <v>13</v>
      </c>
      <c r="B191" t="s">
        <v>140</v>
      </c>
      <c r="C191" s="59" t="str">
        <f>VLOOKUP(B191,concorrenti!A:G,7,0)</f>
        <v>MECCANICO</v>
      </c>
      <c r="D191" s="12">
        <f>VLOOKUP(B191,concorrenti!A:E,5,0)</f>
        <v>0</v>
      </c>
      <c r="E191" s="59" t="str">
        <f>VLOOKUP(B191,concorrenti!A$2:G$500,2,0)</f>
        <v>CASTELLOTTI</v>
      </c>
      <c r="F191" s="139">
        <f>IFERROR(VLOOKUP(B191,'Nora Sciplino'!A$12:P$86,16,0),0)</f>
        <v>0</v>
      </c>
      <c r="G191" s="140">
        <f>IFERROR(VLOOKUP(B191,Castellotti!A:P,16,0),0)</f>
        <v>60.384000000000015</v>
      </c>
      <c r="H191" s="140">
        <f>IFERROR(VLOOKUP(B191,Solidarietà!A:P,16,0),0)</f>
        <v>0</v>
      </c>
      <c r="I191" s="140">
        <f>IFERROR(VLOOKUP(B191,'Erba Ghisallo'!A:P,16,0),0)</f>
        <v>0</v>
      </c>
      <c r="J191" s="139">
        <f>IFERROR(VLOOKUP(B191,Maserati!A$13:P$47,16,0),0)</f>
        <v>0</v>
      </c>
      <c r="K191" s="139">
        <v>0</v>
      </c>
      <c r="L191" s="139">
        <f>IFERROR(VLOOKUP(B191,'200 Miglia CR'!A:P,16,0),0)</f>
        <v>0</v>
      </c>
      <c r="M191" s="139">
        <f>IFERROR(VLOOKUP(B191,Ambrosiano!A:Q,16,0),0)</f>
        <v>0</v>
      </c>
      <c r="N191" s="139">
        <f>IFERROR(VLOOKUP(B191,#REF!,16,0),0)</f>
        <v>0</v>
      </c>
      <c r="O191" s="161"/>
      <c r="P191" s="141">
        <f t="shared" si="23"/>
        <v>60.384000000000015</v>
      </c>
      <c r="Q191" s="8"/>
      <c r="R191" s="145">
        <f t="shared" si="24"/>
        <v>1</v>
      </c>
      <c r="S191" s="146">
        <f>VLOOKUP(R191,Regolamento!J$6:L$14,3,0)</f>
        <v>1</v>
      </c>
      <c r="T191" s="8"/>
      <c r="U191" s="147">
        <f t="shared" si="25"/>
        <v>60.384000000000015</v>
      </c>
    </row>
    <row r="192" spans="1:21" x14ac:dyDescent="0.25">
      <c r="A192">
        <v>14</v>
      </c>
      <c r="B192" t="s">
        <v>220</v>
      </c>
      <c r="C192" s="59" t="str">
        <f>VLOOKUP(B192,concorrenti!A:G,7,0)</f>
        <v>MECCANICO</v>
      </c>
      <c r="D192" s="12">
        <f>VLOOKUP(B192,concorrenti!A:E,5,0)</f>
        <v>0</v>
      </c>
      <c r="E192" s="59" t="str">
        <f>VLOOKUP(B192,concorrenti!A$2:G$500,2,0)</f>
        <v>GAMS</v>
      </c>
      <c r="F192" s="139">
        <f>IFERROR(VLOOKUP(B192,'Nora Sciplino'!A$12:P$86,16,0),0)</f>
        <v>59.494400000000013</v>
      </c>
      <c r="G192" s="140">
        <f>IFERROR(VLOOKUP(B192,Castellotti!A:P,16,0),0)</f>
        <v>0</v>
      </c>
      <c r="H192" s="140">
        <f>IFERROR(VLOOKUP(B192,Solidarietà!A:P,16,0),0)</f>
        <v>0</v>
      </c>
      <c r="I192" s="140">
        <f>IFERROR(VLOOKUP(B192,'Erba Ghisallo'!A:P,16,0),0)</f>
        <v>0</v>
      </c>
      <c r="J192" s="139">
        <f>IFERROR(VLOOKUP(B192,Maserati!A$13:P$47,16,0),0)</f>
        <v>0</v>
      </c>
      <c r="K192" s="139">
        <v>0</v>
      </c>
      <c r="L192" s="139">
        <f>IFERROR(VLOOKUP(B192,'200 Miglia CR'!A:P,16,0),0)</f>
        <v>0</v>
      </c>
      <c r="M192" s="139">
        <f>IFERROR(VLOOKUP(B192,Ambrosiano!A:Q,16,0),0)</f>
        <v>0</v>
      </c>
      <c r="N192" s="139">
        <f>IFERROR(VLOOKUP(B192,#REF!,16,0),0)</f>
        <v>0</v>
      </c>
      <c r="O192" s="161"/>
      <c r="P192" s="141">
        <f t="shared" si="23"/>
        <v>59.494400000000013</v>
      </c>
      <c r="Q192" s="8"/>
      <c r="R192" s="145">
        <f t="shared" si="24"/>
        <v>1</v>
      </c>
      <c r="S192" s="146">
        <f>VLOOKUP(R192,Regolamento!J$6:L$14,3,0)</f>
        <v>1</v>
      </c>
      <c r="T192" s="8"/>
      <c r="U192" s="147">
        <f t="shared" si="25"/>
        <v>59.494400000000013</v>
      </c>
    </row>
    <row r="193" spans="1:26" x14ac:dyDescent="0.25">
      <c r="A193">
        <v>15</v>
      </c>
      <c r="B193" t="s">
        <v>588</v>
      </c>
      <c r="C193" s="59" t="str">
        <f>VLOOKUP(B193,concorrenti!A:G,7,0)</f>
        <v>MECCANICO</v>
      </c>
      <c r="D193" s="12">
        <f>VLOOKUP(B193,concorrenti!A:E,5,0)</f>
        <v>0</v>
      </c>
      <c r="E193" s="59" t="str">
        <f>VLOOKUP(B193,concorrenti!A$2:G$500,2,0)</f>
        <v>CASTELLOTTI</v>
      </c>
      <c r="F193" s="139">
        <f>IFERROR(VLOOKUP(B193,'Nora Sciplino'!A$12:P$86,16,0),0)</f>
        <v>0</v>
      </c>
      <c r="G193" s="140">
        <f>IFERROR(VLOOKUP(B193,Castellotti!A:P,16,0),0)</f>
        <v>58.608000000000011</v>
      </c>
      <c r="H193" s="140">
        <f>IFERROR(VLOOKUP(B193,Solidarietà!A:P,16,0),0)</f>
        <v>0</v>
      </c>
      <c r="I193" s="140">
        <f>IFERROR(VLOOKUP(B193,'Erba Ghisallo'!A:P,16,0),0)</f>
        <v>0</v>
      </c>
      <c r="J193" s="139">
        <f>IFERROR(VLOOKUP(B193,Maserati!A$13:P$47,16,0),0)</f>
        <v>0</v>
      </c>
      <c r="K193" s="139">
        <v>0</v>
      </c>
      <c r="L193" s="139">
        <f>IFERROR(VLOOKUP(B193,'200 Miglia CR'!A:P,16,0),0)</f>
        <v>0</v>
      </c>
      <c r="M193" s="139">
        <f>IFERROR(VLOOKUP(B193,Ambrosiano!A:Q,16,0),0)</f>
        <v>0</v>
      </c>
      <c r="N193" s="139">
        <f>IFERROR(VLOOKUP(B193,#REF!,16,0),0)</f>
        <v>0</v>
      </c>
      <c r="O193" s="161"/>
      <c r="P193" s="141">
        <f t="shared" si="23"/>
        <v>58.608000000000011</v>
      </c>
      <c r="Q193" s="8"/>
      <c r="R193" s="145">
        <f t="shared" si="24"/>
        <v>1</v>
      </c>
      <c r="S193" s="146">
        <f>VLOOKUP(R193,Regolamento!J$6:L$14,3,0)</f>
        <v>1</v>
      </c>
      <c r="T193" s="8"/>
      <c r="U193" s="147">
        <f t="shared" si="25"/>
        <v>58.608000000000011</v>
      </c>
    </row>
    <row r="194" spans="1:26" x14ac:dyDescent="0.25">
      <c r="A194">
        <v>16</v>
      </c>
      <c r="B194" t="s">
        <v>486</v>
      </c>
      <c r="C194" s="59" t="str">
        <f>VLOOKUP(B194,concorrenti!A:G,7,0)</f>
        <v>MECCANICO</v>
      </c>
      <c r="D194" s="12">
        <f>VLOOKUP(B194,concorrenti!A:E,5,0)</f>
        <v>0</v>
      </c>
      <c r="E194" s="59" t="str">
        <f>VLOOKUP(B194,concorrenti!A$2:G$500,2,0)</f>
        <v>GAMS</v>
      </c>
      <c r="F194" s="139">
        <f>IFERROR(VLOOKUP(B194,'Nora Sciplino'!A$12:P$86,16,0),0)</f>
        <v>57.635200000000012</v>
      </c>
      <c r="G194" s="140">
        <f>IFERROR(VLOOKUP(B194,Castellotti!A:P,16,0),0)</f>
        <v>0</v>
      </c>
      <c r="H194" s="140">
        <f>IFERROR(VLOOKUP(B194,Solidarietà!A:P,16,0),0)</f>
        <v>0</v>
      </c>
      <c r="I194" s="140">
        <f>IFERROR(VLOOKUP(B194,'Erba Ghisallo'!A:P,16,0),0)</f>
        <v>0</v>
      </c>
      <c r="J194" s="139">
        <f>IFERROR(VLOOKUP(B194,Maserati!A$13:P$47,16,0),0)</f>
        <v>0</v>
      </c>
      <c r="K194" s="139">
        <v>0</v>
      </c>
      <c r="L194" s="139">
        <f>IFERROR(VLOOKUP(B194,'200 Miglia CR'!A:P,16,0),0)</f>
        <v>0</v>
      </c>
      <c r="M194" s="139">
        <f>IFERROR(VLOOKUP(B194,Ambrosiano!A:Q,16,0),0)</f>
        <v>0</v>
      </c>
      <c r="N194" s="139">
        <f>IFERROR(VLOOKUP(B194,#REF!,16,0),0)</f>
        <v>0</v>
      </c>
      <c r="O194" s="161"/>
      <c r="P194" s="141">
        <f t="shared" si="23"/>
        <v>57.635200000000012</v>
      </c>
      <c r="Q194" s="8"/>
      <c r="R194" s="145">
        <f t="shared" si="24"/>
        <v>1</v>
      </c>
      <c r="S194" s="146">
        <f>VLOOKUP(R194,Regolamento!J$6:L$14,3,0)</f>
        <v>1</v>
      </c>
      <c r="T194" s="8"/>
      <c r="U194" s="147">
        <f t="shared" si="25"/>
        <v>57.635200000000012</v>
      </c>
    </row>
    <row r="195" spans="1:26" x14ac:dyDescent="0.25">
      <c r="A195">
        <v>17</v>
      </c>
      <c r="B195" s="8" t="s">
        <v>137</v>
      </c>
      <c r="C195" s="59" t="str">
        <f>VLOOKUP(B195,concorrenti!A:G,7,0)</f>
        <v>MECCANICO</v>
      </c>
      <c r="D195" s="12">
        <f>VLOOKUP(B195,concorrenti!A:E,5,0)</f>
        <v>0</v>
      </c>
      <c r="E195" s="59" t="str">
        <f>VLOOKUP(B195,concorrenti!A$2:G$500,2,0)</f>
        <v>CASTELLOTTI</v>
      </c>
      <c r="F195" s="139">
        <f>IFERROR(VLOOKUP(B195,'Nora Sciplino'!A$12:P$86,16,0),0)</f>
        <v>0</v>
      </c>
      <c r="G195" s="140">
        <f>IFERROR(VLOOKUP(B195,Castellotti!A:P,16,0),0)</f>
        <v>56.832000000000008</v>
      </c>
      <c r="H195" s="140">
        <f>IFERROR(VLOOKUP(B195,Solidarietà!A:P,16,0),0)</f>
        <v>0</v>
      </c>
      <c r="I195" s="140">
        <f>IFERROR(VLOOKUP(B195,'Erba Ghisallo'!A:P,16,0),0)</f>
        <v>0</v>
      </c>
      <c r="J195" s="139">
        <f>IFERROR(VLOOKUP(B195,Maserati!A$13:P$47,16,0),0)</f>
        <v>0</v>
      </c>
      <c r="K195" s="139">
        <v>0</v>
      </c>
      <c r="L195" s="139">
        <f>IFERROR(VLOOKUP(B195,'200 Miglia CR'!A:P,16,0),0)</f>
        <v>0</v>
      </c>
      <c r="M195" s="139">
        <f>IFERROR(VLOOKUP(B195,Ambrosiano!A:Q,16,0),0)</f>
        <v>0</v>
      </c>
      <c r="N195" s="139">
        <f>IFERROR(VLOOKUP(B195,#REF!,16,0),0)</f>
        <v>0</v>
      </c>
      <c r="O195" s="161"/>
      <c r="P195" s="141">
        <f t="shared" si="23"/>
        <v>56.832000000000008</v>
      </c>
      <c r="Q195" s="8"/>
      <c r="R195" s="145">
        <f t="shared" si="24"/>
        <v>1</v>
      </c>
      <c r="S195" s="146">
        <f>VLOOKUP(R195,Regolamento!J$6:L$14,3,0)</f>
        <v>1</v>
      </c>
      <c r="T195" s="8"/>
      <c r="U195" s="147">
        <f t="shared" si="25"/>
        <v>56.832000000000008</v>
      </c>
    </row>
    <row r="196" spans="1:26" x14ac:dyDescent="0.25">
      <c r="A196">
        <v>18</v>
      </c>
      <c r="B196" t="s">
        <v>487</v>
      </c>
      <c r="C196" s="59" t="str">
        <f>VLOOKUP(B196,concorrenti!A:G,7,0)</f>
        <v>MECCANICO</v>
      </c>
      <c r="D196" s="12">
        <f>VLOOKUP(B196,concorrenti!A:E,5,0)</f>
        <v>0</v>
      </c>
      <c r="E196" s="59" t="str">
        <f>VLOOKUP(B196,concorrenti!A$2:G$500,2,0)</f>
        <v>CMAE</v>
      </c>
      <c r="F196" s="139">
        <f>IFERROR(VLOOKUP(B196,'Nora Sciplino'!A$12:P$86,16,0),0)</f>
        <v>55.77600000000001</v>
      </c>
      <c r="G196" s="140">
        <f>IFERROR(VLOOKUP(B196,Castellotti!A:P,16,0),0)</f>
        <v>0</v>
      </c>
      <c r="H196" s="140">
        <f>IFERROR(VLOOKUP(B196,Solidarietà!A:P,16,0),0)</f>
        <v>0</v>
      </c>
      <c r="I196" s="140">
        <f>IFERROR(VLOOKUP(B196,'Erba Ghisallo'!A:P,16,0),0)</f>
        <v>0</v>
      </c>
      <c r="J196" s="139">
        <f>IFERROR(VLOOKUP(B196,Maserati!A$13:P$47,16,0),0)</f>
        <v>0</v>
      </c>
      <c r="K196" s="139">
        <v>0</v>
      </c>
      <c r="L196" s="139">
        <f>IFERROR(VLOOKUP(B196,'200 Miglia CR'!A:P,16,0),0)</f>
        <v>0</v>
      </c>
      <c r="M196" s="139">
        <f>IFERROR(VLOOKUP(B196,Ambrosiano!A:Q,16,0),0)</f>
        <v>0</v>
      </c>
      <c r="N196" s="139">
        <f>IFERROR(VLOOKUP(B196,#REF!,16,0),0)</f>
        <v>0</v>
      </c>
      <c r="O196" s="161"/>
      <c r="P196" s="141">
        <f t="shared" si="23"/>
        <v>55.77600000000001</v>
      </c>
      <c r="Q196" s="8"/>
      <c r="R196" s="145">
        <f t="shared" si="24"/>
        <v>1</v>
      </c>
      <c r="S196" s="146">
        <f>VLOOKUP(R196,Regolamento!J$6:L$14,3,0)</f>
        <v>1</v>
      </c>
      <c r="T196" s="8"/>
      <c r="U196" s="147">
        <f t="shared" si="25"/>
        <v>55.77600000000001</v>
      </c>
    </row>
    <row r="197" spans="1:26" x14ac:dyDescent="0.25">
      <c r="A197">
        <v>19</v>
      </c>
      <c r="B197" t="s">
        <v>587</v>
      </c>
      <c r="C197" s="59" t="str">
        <f>VLOOKUP(B197,concorrenti!A:G,7,0)</f>
        <v>MECCANICO</v>
      </c>
      <c r="D197" s="12">
        <f>VLOOKUP(B197,concorrenti!A:E,5,0)</f>
        <v>0</v>
      </c>
      <c r="E197" s="59" t="str">
        <f>VLOOKUP(B197,concorrenti!A$2:G$500,2,0)</f>
        <v>CASTELLOTTI</v>
      </c>
      <c r="F197" s="139">
        <f>IFERROR(VLOOKUP(B197,'Nora Sciplino'!A$12:P$86,16,0),0)</f>
        <v>0</v>
      </c>
      <c r="G197" s="140">
        <f>IFERROR(VLOOKUP(B197,Castellotti!A:P,16,0),0)</f>
        <v>55.056000000000004</v>
      </c>
      <c r="H197" s="140">
        <f>IFERROR(VLOOKUP(B197,Solidarietà!A:P,16,0),0)</f>
        <v>0</v>
      </c>
      <c r="I197" s="140">
        <f>IFERROR(VLOOKUP(B197,'Erba Ghisallo'!A:P,16,0),0)</f>
        <v>0</v>
      </c>
      <c r="J197" s="139">
        <f>IFERROR(VLOOKUP(B197,Maserati!A$13:P$47,16,0),0)</f>
        <v>0</v>
      </c>
      <c r="K197" s="139">
        <v>0</v>
      </c>
      <c r="L197" s="139">
        <f>IFERROR(VLOOKUP(B197,'200 Miglia CR'!A:P,16,0),0)</f>
        <v>0</v>
      </c>
      <c r="M197" s="139">
        <f>IFERROR(VLOOKUP(B197,Ambrosiano!A:Q,16,0),0)</f>
        <v>0</v>
      </c>
      <c r="N197" s="139">
        <f>IFERROR(VLOOKUP(B197,#REF!,16,0),0)</f>
        <v>0</v>
      </c>
      <c r="O197" s="161"/>
      <c r="P197" s="141">
        <f t="shared" si="23"/>
        <v>55.056000000000004</v>
      </c>
      <c r="Q197" s="8"/>
      <c r="R197" s="145">
        <f t="shared" si="24"/>
        <v>1</v>
      </c>
      <c r="S197" s="146">
        <f>VLOOKUP(R197,Regolamento!J$6:L$14,3,0)</f>
        <v>1</v>
      </c>
      <c r="T197" s="8"/>
      <c r="U197" s="147">
        <f t="shared" si="25"/>
        <v>55.056000000000004</v>
      </c>
    </row>
    <row r="198" spans="1:26" ht="15" customHeight="1" x14ac:dyDescent="0.25">
      <c r="A198">
        <v>20</v>
      </c>
      <c r="B198" t="s">
        <v>218</v>
      </c>
      <c r="C198" s="59" t="str">
        <f>VLOOKUP(B198,concorrenti!A:G,7,0)</f>
        <v>MECCANICO</v>
      </c>
      <c r="D198" s="12">
        <f>VLOOKUP(B198,concorrenti!A:E,5,0)</f>
        <v>0</v>
      </c>
      <c r="E198" s="59" t="str">
        <f>VLOOKUP(B198,concorrenti!A$2:G$500,2,0)</f>
        <v>GAMS</v>
      </c>
      <c r="F198" s="162">
        <f>IFERROR(VLOOKUP(B198,'Nora Sciplino'!A$12:P$86,16,0),0)</f>
        <v>1E-4</v>
      </c>
      <c r="G198" s="163">
        <f>IFERROR(VLOOKUP(B198,Castellotti!A:P,16,0),0)</f>
        <v>0</v>
      </c>
      <c r="H198" s="163">
        <f>IFERROR(VLOOKUP(B198,Solidarietà!A:P,16,0),0)</f>
        <v>0</v>
      </c>
      <c r="I198" s="163">
        <f>IFERROR(VLOOKUP(B198,'Erba Ghisallo'!A:P,16,0),0)</f>
        <v>0</v>
      </c>
      <c r="J198" s="162">
        <f>IFERROR(VLOOKUP(B198,Maserati!A$13:P$47,16,0),0)</f>
        <v>0</v>
      </c>
      <c r="K198" s="162">
        <v>0</v>
      </c>
      <c r="L198" s="162">
        <f>IFERROR(VLOOKUP(B198,'200 Miglia CR'!A:P,16,0),0)</f>
        <v>0</v>
      </c>
      <c r="M198" s="162">
        <f>IFERROR(VLOOKUP(B198,Ambrosiano!A:Q,16,0),0)</f>
        <v>0</v>
      </c>
      <c r="N198" s="162">
        <f>IFERROR(VLOOKUP(B198,#REF!,16,0),0)</f>
        <v>0</v>
      </c>
      <c r="O198" s="164"/>
      <c r="P198" s="165">
        <f t="shared" si="23"/>
        <v>1E-4</v>
      </c>
      <c r="Q198" s="166"/>
      <c r="R198" s="167">
        <f t="shared" si="24"/>
        <v>1</v>
      </c>
      <c r="S198" s="168">
        <f>VLOOKUP(R198,Regolamento!J$6:L$14,3,0)</f>
        <v>1</v>
      </c>
      <c r="T198" s="166"/>
      <c r="U198" s="169">
        <f t="shared" si="25"/>
        <v>1E-4</v>
      </c>
    </row>
    <row r="199" spans="1:26" x14ac:dyDescent="0.25">
      <c r="Z199" s="4"/>
    </row>
    <row r="200" spans="1:26" x14ac:dyDescent="0.25">
      <c r="Z200" s="4"/>
    </row>
    <row r="201" spans="1:26" x14ac:dyDescent="0.25">
      <c r="Z201" s="4"/>
    </row>
    <row r="202" spans="1:26" ht="30" x14ac:dyDescent="0.25">
      <c r="B202" s="174" t="s">
        <v>122</v>
      </c>
      <c r="F202" s="68" t="s">
        <v>64</v>
      </c>
      <c r="G202" s="132" t="s">
        <v>94</v>
      </c>
      <c r="H202" s="70" t="s">
        <v>334</v>
      </c>
      <c r="I202" s="131" t="s">
        <v>99</v>
      </c>
      <c r="J202" s="68" t="s">
        <v>470</v>
      </c>
      <c r="K202" s="133" t="s">
        <v>472</v>
      </c>
      <c r="L202" s="69" t="s">
        <v>335</v>
      </c>
      <c r="M202" s="129" t="s">
        <v>471</v>
      </c>
      <c r="N202" s="130" t="s">
        <v>100</v>
      </c>
      <c r="P202" s="40" t="s">
        <v>19</v>
      </c>
      <c r="Z202" s="4"/>
    </row>
    <row r="203" spans="1:26" x14ac:dyDescent="0.25">
      <c r="B203" s="8" t="s">
        <v>336</v>
      </c>
      <c r="F203" s="35">
        <f>+'Nora Sciplino'!L216</f>
        <v>0</v>
      </c>
      <c r="G203" s="36">
        <f>+Castellotti!Q227</f>
        <v>0</v>
      </c>
      <c r="H203" s="52">
        <f>+'Castelli Pavesi'!Q221</f>
        <v>0</v>
      </c>
      <c r="I203" s="87">
        <f>+Solidarietà!Q232</f>
        <v>0</v>
      </c>
      <c r="J203" s="35">
        <f>+'Nora Sciplino'!P216</f>
        <v>0</v>
      </c>
      <c r="K203" s="134"/>
      <c r="L203" s="37">
        <f>+'200 Miglia CR'!P238</f>
        <v>0</v>
      </c>
      <c r="M203" s="98">
        <f>+'Erba Ghisallo'!S228</f>
        <v>0</v>
      </c>
      <c r="N203" s="53">
        <f>+Ambrosiano!Q214</f>
        <v>0</v>
      </c>
      <c r="P203" s="77" t="s">
        <v>11</v>
      </c>
    </row>
    <row r="204" spans="1:26" x14ac:dyDescent="0.25">
      <c r="A204">
        <v>1</v>
      </c>
      <c r="B204" s="8" t="s">
        <v>94</v>
      </c>
      <c r="C204" s="75"/>
      <c r="D204" s="75"/>
      <c r="E204" t="s">
        <v>115</v>
      </c>
      <c r="F204" s="44">
        <v>15</v>
      </c>
      <c r="G204" s="84">
        <v>15</v>
      </c>
      <c r="H204" s="84"/>
      <c r="I204" s="99"/>
      <c r="J204" s="84"/>
      <c r="K204" s="84"/>
      <c r="L204" s="84"/>
      <c r="M204" s="84"/>
      <c r="N204" s="113"/>
      <c r="P204" s="47">
        <f t="shared" ref="P204:P222" si="26">SUBTOTAL(9,F204:N204)</f>
        <v>30</v>
      </c>
    </row>
    <row r="205" spans="1:26" x14ac:dyDescent="0.25">
      <c r="A205">
        <v>2</v>
      </c>
      <c r="B205" s="8" t="s">
        <v>65</v>
      </c>
      <c r="C205" s="76"/>
      <c r="E205" t="s">
        <v>116</v>
      </c>
      <c r="F205" s="45">
        <v>12</v>
      </c>
      <c r="G205" s="85">
        <v>10</v>
      </c>
      <c r="H205" s="85"/>
      <c r="I205" s="100"/>
      <c r="J205" s="85"/>
      <c r="K205" s="85"/>
      <c r="L205" s="85"/>
      <c r="M205" s="85"/>
      <c r="N205" s="114"/>
      <c r="P205" s="48">
        <f t="shared" si="26"/>
        <v>22</v>
      </c>
    </row>
    <row r="206" spans="1:26" x14ac:dyDescent="0.25">
      <c r="A206">
        <v>3</v>
      </c>
      <c r="B206" s="8" t="s">
        <v>63</v>
      </c>
      <c r="C206" s="76"/>
      <c r="E206" t="s">
        <v>119</v>
      </c>
      <c r="F206" s="45">
        <v>7</v>
      </c>
      <c r="G206" s="85">
        <v>12</v>
      </c>
      <c r="H206" s="85"/>
      <c r="I206" s="100"/>
      <c r="J206" s="85"/>
      <c r="K206" s="85"/>
      <c r="L206" s="85"/>
      <c r="M206" s="85"/>
      <c r="N206" s="114"/>
      <c r="P206" s="48">
        <f t="shared" si="26"/>
        <v>19</v>
      </c>
    </row>
    <row r="207" spans="1:26" x14ac:dyDescent="0.25">
      <c r="A207">
        <v>4</v>
      </c>
      <c r="B207" s="8" t="s">
        <v>113</v>
      </c>
      <c r="C207" s="75"/>
      <c r="D207" s="75"/>
      <c r="E207" t="s">
        <v>120</v>
      </c>
      <c r="F207" s="45">
        <v>10</v>
      </c>
      <c r="G207" s="85">
        <v>4</v>
      </c>
      <c r="H207" s="85"/>
      <c r="I207" s="100"/>
      <c r="J207" s="85"/>
      <c r="K207" s="85"/>
      <c r="L207" s="85"/>
      <c r="M207" s="85"/>
      <c r="N207" s="114"/>
      <c r="P207" s="48">
        <f t="shared" si="26"/>
        <v>14</v>
      </c>
    </row>
    <row r="208" spans="1:26" x14ac:dyDescent="0.25">
      <c r="A208">
        <v>5</v>
      </c>
      <c r="B208" s="8" t="s">
        <v>327</v>
      </c>
      <c r="C208" s="76"/>
      <c r="E208" t="s">
        <v>337</v>
      </c>
      <c r="F208" s="45">
        <v>6</v>
      </c>
      <c r="G208" s="85">
        <v>7</v>
      </c>
      <c r="H208" s="85"/>
      <c r="I208" s="100"/>
      <c r="J208" s="85"/>
      <c r="K208" s="85"/>
      <c r="L208" s="85"/>
      <c r="M208" s="85"/>
      <c r="N208" s="114"/>
      <c r="P208" s="48">
        <f t="shared" si="26"/>
        <v>13</v>
      </c>
      <c r="Y208" s="12"/>
    </row>
    <row r="209" spans="1:23" x14ac:dyDescent="0.25">
      <c r="A209">
        <v>6</v>
      </c>
      <c r="B209" s="8" t="s">
        <v>330</v>
      </c>
      <c r="C209" s="76"/>
      <c r="E209" t="s">
        <v>338</v>
      </c>
      <c r="F209" s="45">
        <v>5</v>
      </c>
      <c r="G209" s="85">
        <v>8</v>
      </c>
      <c r="H209" s="85"/>
      <c r="I209" s="100"/>
      <c r="J209" s="85"/>
      <c r="K209" s="85"/>
      <c r="L209" s="85"/>
      <c r="M209" s="85"/>
      <c r="N209" s="114"/>
      <c r="P209" s="48">
        <f t="shared" si="26"/>
        <v>13</v>
      </c>
    </row>
    <row r="210" spans="1:23" x14ac:dyDescent="0.25">
      <c r="A210">
        <v>7</v>
      </c>
      <c r="B210" s="8" t="s">
        <v>93</v>
      </c>
      <c r="C210" s="76"/>
      <c r="E210" t="s">
        <v>117</v>
      </c>
      <c r="F210" s="45">
        <v>8</v>
      </c>
      <c r="G210" s="85">
        <v>2</v>
      </c>
      <c r="H210" s="85"/>
      <c r="I210" s="100"/>
      <c r="J210" s="85"/>
      <c r="K210" s="85"/>
      <c r="L210" s="85"/>
      <c r="M210" s="85"/>
      <c r="N210" s="114"/>
      <c r="P210" s="48">
        <f t="shared" si="26"/>
        <v>10</v>
      </c>
    </row>
    <row r="211" spans="1:23" x14ac:dyDescent="0.25">
      <c r="A211">
        <v>8</v>
      </c>
      <c r="B211" s="8" t="s">
        <v>109</v>
      </c>
      <c r="C211" s="76"/>
      <c r="E211" t="s">
        <v>114</v>
      </c>
      <c r="F211" s="45"/>
      <c r="G211" s="85">
        <v>6</v>
      </c>
      <c r="H211" s="85"/>
      <c r="I211" s="100"/>
      <c r="J211" s="85"/>
      <c r="K211" s="85"/>
      <c r="L211" s="85"/>
      <c r="M211" s="85"/>
      <c r="N211" s="114"/>
      <c r="P211" s="48">
        <f t="shared" si="26"/>
        <v>6</v>
      </c>
    </row>
    <row r="212" spans="1:23" x14ac:dyDescent="0.25">
      <c r="A212">
        <v>9</v>
      </c>
      <c r="B212" s="8" t="s">
        <v>639</v>
      </c>
      <c r="E212" t="s">
        <v>114</v>
      </c>
      <c r="F212" s="45"/>
      <c r="G212" s="85">
        <v>5</v>
      </c>
      <c r="H212" s="85"/>
      <c r="I212" s="100"/>
      <c r="J212" s="85"/>
      <c r="K212" s="85"/>
      <c r="L212" s="85"/>
      <c r="M212" s="85"/>
      <c r="N212" s="114"/>
      <c r="P212" s="48">
        <f t="shared" si="26"/>
        <v>5</v>
      </c>
    </row>
    <row r="213" spans="1:23" x14ac:dyDescent="0.25">
      <c r="A213">
        <v>10</v>
      </c>
      <c r="B213" s="8" t="s">
        <v>95</v>
      </c>
      <c r="E213" t="s">
        <v>118</v>
      </c>
      <c r="F213" s="45">
        <v>4</v>
      </c>
      <c r="G213" s="85"/>
      <c r="H213" s="85"/>
      <c r="I213" s="100"/>
      <c r="J213" s="85"/>
      <c r="K213" s="85"/>
      <c r="L213" s="85"/>
      <c r="M213" s="85"/>
      <c r="N213" s="114"/>
      <c r="P213" s="48">
        <f t="shared" si="26"/>
        <v>4</v>
      </c>
      <c r="W213"/>
    </row>
    <row r="214" spans="1:23" x14ac:dyDescent="0.25">
      <c r="A214">
        <v>11</v>
      </c>
      <c r="B214" s="8" t="s">
        <v>111</v>
      </c>
      <c r="E214" t="s">
        <v>116</v>
      </c>
      <c r="F214" s="45">
        <v>2</v>
      </c>
      <c r="G214" s="85">
        <v>2</v>
      </c>
      <c r="H214" s="85"/>
      <c r="I214" s="100"/>
      <c r="J214" s="85"/>
      <c r="K214" s="85"/>
      <c r="L214" s="85"/>
      <c r="M214" s="85"/>
      <c r="N214" s="114"/>
      <c r="P214" s="48">
        <f t="shared" si="26"/>
        <v>4</v>
      </c>
      <c r="W214"/>
    </row>
    <row r="215" spans="1:23" x14ac:dyDescent="0.25">
      <c r="A215">
        <v>12</v>
      </c>
      <c r="B215" s="8" t="s">
        <v>329</v>
      </c>
      <c r="C215" s="76"/>
      <c r="E215" t="s">
        <v>146</v>
      </c>
      <c r="F215" s="45"/>
      <c r="G215" s="85">
        <v>2</v>
      </c>
      <c r="H215" s="85"/>
      <c r="I215" s="100"/>
      <c r="J215" s="85"/>
      <c r="K215" s="85"/>
      <c r="L215" s="85"/>
      <c r="M215" s="85"/>
      <c r="N215" s="114"/>
      <c r="P215" s="48">
        <f t="shared" si="26"/>
        <v>2</v>
      </c>
    </row>
    <row r="216" spans="1:23" x14ac:dyDescent="0.25">
      <c r="A216">
        <v>13</v>
      </c>
      <c r="B216" s="8" t="s">
        <v>110</v>
      </c>
      <c r="E216" t="s">
        <v>339</v>
      </c>
      <c r="F216" s="45"/>
      <c r="G216" s="85">
        <v>2</v>
      </c>
      <c r="H216" s="85"/>
      <c r="I216" s="100"/>
      <c r="J216" s="85"/>
      <c r="K216" s="85"/>
      <c r="L216" s="85"/>
      <c r="M216" s="85"/>
      <c r="N216" s="114"/>
      <c r="P216" s="48">
        <f t="shared" si="26"/>
        <v>2</v>
      </c>
      <c r="U216"/>
      <c r="V216" s="4"/>
    </row>
    <row r="217" spans="1:23" x14ac:dyDescent="0.25">
      <c r="A217">
        <v>14</v>
      </c>
      <c r="B217" s="8" t="s">
        <v>416</v>
      </c>
      <c r="E217" t="s">
        <v>394</v>
      </c>
      <c r="F217" s="45"/>
      <c r="G217" s="85">
        <v>2</v>
      </c>
      <c r="H217" s="85"/>
      <c r="I217" s="100"/>
      <c r="J217" s="85"/>
      <c r="K217" s="85"/>
      <c r="L217" s="85"/>
      <c r="M217" s="85"/>
      <c r="N217" s="114"/>
      <c r="P217" s="48">
        <f t="shared" si="26"/>
        <v>2</v>
      </c>
      <c r="U217"/>
      <c r="V217" s="4"/>
    </row>
    <row r="218" spans="1:23" x14ac:dyDescent="0.25">
      <c r="A218">
        <v>15</v>
      </c>
      <c r="B218" s="8" t="s">
        <v>454</v>
      </c>
      <c r="E218" t="s">
        <v>117</v>
      </c>
      <c r="F218" s="45"/>
      <c r="G218" s="85">
        <v>2</v>
      </c>
      <c r="H218" s="85"/>
      <c r="I218" s="100"/>
      <c r="J218" s="85"/>
      <c r="K218" s="85"/>
      <c r="L218" s="85"/>
      <c r="M218" s="85"/>
      <c r="N218" s="114"/>
      <c r="P218" s="48">
        <f t="shared" si="26"/>
        <v>2</v>
      </c>
    </row>
    <row r="219" spans="1:23" x14ac:dyDescent="0.25">
      <c r="A219">
        <v>16</v>
      </c>
      <c r="B219" s="8" t="s">
        <v>202</v>
      </c>
      <c r="E219" t="s">
        <v>119</v>
      </c>
      <c r="F219" s="45"/>
      <c r="G219" s="85"/>
      <c r="H219" s="85"/>
      <c r="I219" s="100"/>
      <c r="J219" s="85"/>
      <c r="K219" s="85"/>
      <c r="L219" s="85"/>
      <c r="M219" s="85"/>
      <c r="N219" s="114"/>
      <c r="P219" s="48">
        <f t="shared" si="26"/>
        <v>0</v>
      </c>
    </row>
    <row r="220" spans="1:23" x14ac:dyDescent="0.25">
      <c r="A220">
        <v>17</v>
      </c>
      <c r="B220" s="111" t="s">
        <v>407</v>
      </c>
      <c r="E220" t="s">
        <v>415</v>
      </c>
      <c r="F220" s="45"/>
      <c r="H220" s="85"/>
      <c r="I220" s="100"/>
      <c r="J220" s="85"/>
      <c r="K220" s="85"/>
      <c r="L220" s="112"/>
      <c r="M220" s="112"/>
      <c r="N220" s="115"/>
      <c r="P220" s="48">
        <f t="shared" si="26"/>
        <v>0</v>
      </c>
    </row>
    <row r="221" spans="1:23" x14ac:dyDescent="0.25">
      <c r="A221">
        <v>18</v>
      </c>
      <c r="B221" s="8" t="s">
        <v>328</v>
      </c>
      <c r="E221" t="s">
        <v>340</v>
      </c>
      <c r="F221" s="45"/>
      <c r="G221" s="85"/>
      <c r="H221" s="85"/>
      <c r="I221" s="100"/>
      <c r="J221" s="85"/>
      <c r="K221" s="85"/>
      <c r="L221" s="85"/>
      <c r="M221" s="85"/>
      <c r="N221" s="114"/>
      <c r="P221" s="48">
        <f t="shared" si="26"/>
        <v>0</v>
      </c>
    </row>
    <row r="222" spans="1:23" x14ac:dyDescent="0.25">
      <c r="A222">
        <v>19</v>
      </c>
      <c r="B222" s="8" t="s">
        <v>460</v>
      </c>
      <c r="C222" s="76"/>
      <c r="E222" t="s">
        <v>464</v>
      </c>
      <c r="F222" s="57"/>
      <c r="G222" s="86"/>
      <c r="H222" s="86"/>
      <c r="I222" s="101"/>
      <c r="J222" s="86"/>
      <c r="K222" s="86"/>
      <c r="L222" s="86"/>
      <c r="M222" s="86"/>
      <c r="N222" s="116"/>
      <c r="P222" s="49">
        <f t="shared" si="26"/>
        <v>0</v>
      </c>
    </row>
    <row r="229" spans="5:5" x14ac:dyDescent="0.25">
      <c r="E229"/>
    </row>
    <row r="231" spans="5:5" x14ac:dyDescent="0.25">
      <c r="E231"/>
    </row>
    <row r="232" spans="5:5" x14ac:dyDescent="0.25">
      <c r="E232"/>
    </row>
  </sheetData>
  <sheetProtection algorithmName="SHA-512" hashValue="x6JKPlEWSxEF0hJvp3ncGXa/NFcsP9bVGwHXGHTqxSljDfR5xLvIV+Y3/9X/fCf4RMQYiaAtQIr0H7OqJLAs5A==" saltValue="zSsuX0H9SYNKSgeS2PGDPA==" spinCount="100000" sheet="1" objects="1" scenarios="1"/>
  <sortState xmlns:xlrd2="http://schemas.microsoft.com/office/spreadsheetml/2017/richdata2" ref="B179:U198">
    <sortCondition descending="1" ref="U179:U198"/>
  </sortState>
  <mergeCells count="3">
    <mergeCell ref="R175:S175"/>
    <mergeCell ref="W1:X1"/>
    <mergeCell ref="R1:S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FFFF00"/>
  </sheetPr>
  <dimension ref="A1:V49"/>
  <sheetViews>
    <sheetView workbookViewId="0">
      <selection activeCell="E4" sqref="E4"/>
    </sheetView>
  </sheetViews>
  <sheetFormatPr defaultRowHeight="15" x14ac:dyDescent="0.25"/>
  <cols>
    <col min="1" max="1" width="27.140625" bestFit="1" customWidth="1"/>
    <col min="2" max="2" width="20.5703125" bestFit="1" customWidth="1"/>
    <col min="3" max="3" width="9.85546875" bestFit="1" customWidth="1"/>
    <col min="4" max="4" width="14.5703125" bestFit="1" customWidth="1"/>
    <col min="5" max="5" width="18.8554687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  <col min="24" max="24" width="14.140625" bestFit="1" customWidth="1"/>
  </cols>
  <sheetData>
    <row r="1" spans="1:22" ht="15.75" x14ac:dyDescent="0.25">
      <c r="A1" t="s">
        <v>46</v>
      </c>
      <c r="H1" s="186" t="s">
        <v>469</v>
      </c>
      <c r="I1" s="186"/>
      <c r="J1" s="186"/>
      <c r="K1" s="186"/>
      <c r="L1" s="186"/>
      <c r="M1" s="186"/>
      <c r="N1" s="186"/>
      <c r="O1" s="186"/>
      <c r="P1" s="186"/>
      <c r="T1" t="s">
        <v>94</v>
      </c>
      <c r="U1" s="4"/>
      <c r="V1">
        <v>15</v>
      </c>
    </row>
    <row r="2" spans="1:22" x14ac:dyDescent="0.25">
      <c r="A2" t="s">
        <v>47</v>
      </c>
      <c r="E2" s="33">
        <v>45942</v>
      </c>
      <c r="T2" t="s">
        <v>65</v>
      </c>
      <c r="U2" s="4"/>
      <c r="V2">
        <v>12</v>
      </c>
    </row>
    <row r="3" spans="1:22" x14ac:dyDescent="0.25">
      <c r="A3" t="s">
        <v>62</v>
      </c>
      <c r="E3" s="33" t="s">
        <v>65</v>
      </c>
      <c r="T3" t="s">
        <v>93</v>
      </c>
      <c r="U3" s="4"/>
      <c r="V3">
        <v>10</v>
      </c>
    </row>
    <row r="4" spans="1:22" x14ac:dyDescent="0.25">
      <c r="A4" t="s">
        <v>50</v>
      </c>
      <c r="E4" s="1" t="s">
        <v>176</v>
      </c>
      <c r="T4" t="s">
        <v>202</v>
      </c>
      <c r="U4" s="4"/>
      <c r="V4">
        <v>8</v>
      </c>
    </row>
    <row r="5" spans="1:22" x14ac:dyDescent="0.25">
      <c r="A5" t="s">
        <v>48</v>
      </c>
      <c r="E5" s="1">
        <v>68</v>
      </c>
      <c r="T5" t="s">
        <v>63</v>
      </c>
      <c r="U5" s="4"/>
      <c r="V5">
        <v>7</v>
      </c>
    </row>
    <row r="6" spans="1:22" x14ac:dyDescent="0.25">
      <c r="A6" t="s">
        <v>49</v>
      </c>
      <c r="E6" s="1">
        <v>42</v>
      </c>
      <c r="T6" t="s">
        <v>327</v>
      </c>
      <c r="U6" s="4"/>
      <c r="V6">
        <v>6</v>
      </c>
    </row>
    <row r="7" spans="1:22" x14ac:dyDescent="0.25">
      <c r="D7" s="1"/>
      <c r="T7" t="s">
        <v>113</v>
      </c>
      <c r="U7" s="4"/>
      <c r="V7">
        <v>5</v>
      </c>
    </row>
    <row r="8" spans="1:22" x14ac:dyDescent="0.25">
      <c r="A8" s="34" t="s">
        <v>43</v>
      </c>
      <c r="B8" s="67" t="s">
        <v>249</v>
      </c>
      <c r="C8" s="58" t="s">
        <v>45</v>
      </c>
      <c r="D8" s="16" t="s">
        <v>53</v>
      </c>
      <c r="E8" s="16" t="s">
        <v>54</v>
      </c>
      <c r="F8" s="17" t="s">
        <v>55</v>
      </c>
      <c r="H8" s="187" t="s">
        <v>51</v>
      </c>
      <c r="I8" s="185"/>
      <c r="J8" s="188"/>
      <c r="K8" s="2"/>
      <c r="L8" s="25" t="s">
        <v>52</v>
      </c>
      <c r="M8" s="28"/>
      <c r="N8" s="185" t="s">
        <v>8</v>
      </c>
      <c r="O8" s="185"/>
      <c r="P8" s="29"/>
      <c r="T8" t="s">
        <v>330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110</v>
      </c>
      <c r="U9" s="4"/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108</v>
      </c>
      <c r="T10" t="s">
        <v>460</v>
      </c>
      <c r="U10" s="4"/>
      <c r="V10">
        <v>2</v>
      </c>
    </row>
    <row r="11" spans="1:22" x14ac:dyDescent="0.25">
      <c r="U11" s="4"/>
    </row>
    <row r="12" spans="1:22" x14ac:dyDescent="0.25">
      <c r="A12" s="8"/>
      <c r="B12" s="59" t="e">
        <f>VLOOKUP(A12,concorrenti!A:B,2,0)</f>
        <v>#N/A</v>
      </c>
      <c r="C12" s="12" t="e">
        <f>VLOOKUP(A12,concorrenti!A:E,5,1)</f>
        <v>#N/A</v>
      </c>
      <c r="I12" s="4" t="e">
        <f>1+RIGHT(F12,2)/100</f>
        <v>#VALUE!</v>
      </c>
      <c r="J12" s="4" t="e">
        <f t="shared" ref="J12:J44" si="0">+I12*H12</f>
        <v>#VALUE!</v>
      </c>
      <c r="L12">
        <v>1</v>
      </c>
      <c r="M12">
        <f>VLOOKUP(L12,Regolamento!A:B,2,1)</f>
        <v>50</v>
      </c>
      <c r="N12" s="4">
        <f t="shared" ref="N12:N36" si="1">1+E$5/100</f>
        <v>1.6800000000000002</v>
      </c>
      <c r="O12" s="4">
        <f t="shared" ref="O12:O36" si="2">1+E$6/100</f>
        <v>1.42</v>
      </c>
      <c r="P12" s="15">
        <f>IF(H12&lt;&gt;0,+M12*N12*O12,0)</f>
        <v>0</v>
      </c>
      <c r="R12" s="15">
        <f>+H12/E$5</f>
        <v>0</v>
      </c>
    </row>
    <row r="13" spans="1:22" x14ac:dyDescent="0.25">
      <c r="B13" s="59" t="e">
        <f>VLOOKUP(A13,concorrenti!A:B,2,0)</f>
        <v>#N/A</v>
      </c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1.6800000000000002</v>
      </c>
      <c r="O13" s="4">
        <f t="shared" si="2"/>
        <v>1.42</v>
      </c>
      <c r="P13" s="15">
        <f t="shared" ref="P13:P36" si="3">IF(H13&lt;&gt;0,+M13*N13*O13,0)</f>
        <v>0</v>
      </c>
      <c r="R13" s="15">
        <f t="shared" ref="R13:R37" si="4">+H13/E$5</f>
        <v>0</v>
      </c>
    </row>
    <row r="14" spans="1:22" x14ac:dyDescent="0.25">
      <c r="B14" s="59" t="e">
        <f>VLOOKUP(A14,concorrenti!A:B,2,0)</f>
        <v>#N/A</v>
      </c>
      <c r="C14" s="12" t="e">
        <f>VLOOKUP(A14,concorrenti!A:E,5,1)</f>
        <v>#N/A</v>
      </c>
      <c r="I14" s="4" t="e">
        <f>1+RIGHT(F14,2)/100-0.1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1.6800000000000002</v>
      </c>
      <c r="O14" s="4">
        <f t="shared" si="2"/>
        <v>1.42</v>
      </c>
      <c r="P14" s="15">
        <f t="shared" si="3"/>
        <v>0</v>
      </c>
      <c r="R14" s="15">
        <f t="shared" si="4"/>
        <v>0</v>
      </c>
    </row>
    <row r="15" spans="1:22" x14ac:dyDescent="0.25">
      <c r="B15" s="59" t="e">
        <f>VLOOKUP(A15,concorrenti!A:B,2,0)</f>
        <v>#N/A</v>
      </c>
      <c r="C15" s="12" t="e">
        <f>VLOOKUP(A15,concorrenti!A:E,5,1)</f>
        <v>#N/A</v>
      </c>
      <c r="I15" s="4" t="e">
        <f>1+RIGHT(F15,2)/100</f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1.6800000000000002</v>
      </c>
      <c r="O15" s="4">
        <f t="shared" si="2"/>
        <v>1.42</v>
      </c>
      <c r="P15" s="15">
        <f t="shared" si="3"/>
        <v>0</v>
      </c>
      <c r="R15" s="15">
        <f t="shared" si="4"/>
        <v>0</v>
      </c>
    </row>
    <row r="16" spans="1:22" x14ac:dyDescent="0.25">
      <c r="B16" s="59" t="e">
        <f>VLOOKUP(A16,concorrenti!A:B,2,0)</f>
        <v>#N/A</v>
      </c>
      <c r="C16" s="12" t="e">
        <f>VLOOKUP(A16,concorrenti!A:E,5,1)</f>
        <v>#N/A</v>
      </c>
      <c r="I16" s="4" t="e">
        <f>1+RIGHT(F16,2)/100</f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1.6800000000000002</v>
      </c>
      <c r="O16" s="4">
        <f t="shared" si="2"/>
        <v>1.42</v>
      </c>
      <c r="P16" s="15">
        <f t="shared" si="3"/>
        <v>0</v>
      </c>
      <c r="R16" s="15">
        <f t="shared" si="4"/>
        <v>0</v>
      </c>
    </row>
    <row r="17" spans="1:18" x14ac:dyDescent="0.25">
      <c r="B17" s="59" t="e">
        <f>VLOOKUP(A17,concorrenti!A:B,2,0)</f>
        <v>#N/A</v>
      </c>
      <c r="C17" s="12" t="e">
        <f>VLOOKUP(A17,concorrenti!A:E,5,1)</f>
        <v>#N/A</v>
      </c>
      <c r="I17" s="4" t="e">
        <f>1+RIGHT(F17,2)/100</f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1.6800000000000002</v>
      </c>
      <c r="O17" s="4">
        <f t="shared" si="2"/>
        <v>1.42</v>
      </c>
      <c r="P17" s="15">
        <f t="shared" si="3"/>
        <v>0</v>
      </c>
      <c r="R17" s="15">
        <f t="shared" si="4"/>
        <v>0</v>
      </c>
    </row>
    <row r="18" spans="1:18" x14ac:dyDescent="0.25">
      <c r="B18" s="59" t="e">
        <f>VLOOKUP(A18,concorrenti!A:B,2,0)</f>
        <v>#N/A</v>
      </c>
      <c r="C18" s="12" t="e">
        <f>VLOOKUP(A18,concorrenti!A:E,5,1)</f>
        <v>#N/A</v>
      </c>
      <c r="I18" s="4" t="e">
        <f>1+RIGHT(F18,2)/100</f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1.6800000000000002</v>
      </c>
      <c r="O18" s="4">
        <f t="shared" si="2"/>
        <v>1.42</v>
      </c>
      <c r="P18" s="15">
        <f t="shared" si="3"/>
        <v>0</v>
      </c>
      <c r="R18" s="15">
        <f t="shared" si="4"/>
        <v>0</v>
      </c>
    </row>
    <row r="19" spans="1:18" x14ac:dyDescent="0.25">
      <c r="B19" s="59" t="e">
        <f>VLOOKUP(A19,concorrenti!A:B,2,0)</f>
        <v>#N/A</v>
      </c>
      <c r="C19" s="12" t="e">
        <f>VLOOKUP(A19,concorrenti!A:E,5,1)</f>
        <v>#N/A</v>
      </c>
      <c r="G19" s="9"/>
      <c r="I19" s="4" t="e">
        <f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1.6800000000000002</v>
      </c>
      <c r="O19" s="4">
        <f t="shared" si="2"/>
        <v>1.42</v>
      </c>
      <c r="P19" s="15">
        <f t="shared" si="3"/>
        <v>0</v>
      </c>
      <c r="R19" s="15">
        <f t="shared" si="4"/>
        <v>0</v>
      </c>
    </row>
    <row r="20" spans="1:18" x14ac:dyDescent="0.25">
      <c r="B20" s="59" t="e">
        <f>VLOOKUP(A20,concorrenti!A:B,2,0)</f>
        <v>#N/A</v>
      </c>
      <c r="C20" s="12" t="e">
        <f>VLOOKUP(A20,concorrenti!A:E,5,1)</f>
        <v>#N/A</v>
      </c>
      <c r="I20" s="4" t="e">
        <f>1+RIGHT(F20,2)/100-0.1</f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1.6800000000000002</v>
      </c>
      <c r="O20" s="4">
        <f t="shared" si="2"/>
        <v>1.42</v>
      </c>
      <c r="P20" s="15">
        <f t="shared" si="3"/>
        <v>0</v>
      </c>
      <c r="R20" s="15">
        <f>+H20/E$5</f>
        <v>0</v>
      </c>
    </row>
    <row r="21" spans="1:18" x14ac:dyDescent="0.25">
      <c r="A21" s="8"/>
      <c r="B21" s="59" t="e">
        <f>VLOOKUP(A21,concorrenti!A:B,2,0)</f>
        <v>#N/A</v>
      </c>
      <c r="C21" s="12" t="e">
        <f>VLOOKUP(A21,concorrenti!A:E,5,1)</f>
        <v>#N/A</v>
      </c>
      <c r="I21" s="4" t="e">
        <f t="shared" ref="I21:I36" si="5">1+RIGHT(F21,2)/100</f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1.6800000000000002</v>
      </c>
      <c r="O21" s="4">
        <f t="shared" si="2"/>
        <v>1.42</v>
      </c>
      <c r="P21" s="15">
        <f t="shared" si="3"/>
        <v>0</v>
      </c>
      <c r="R21" s="15">
        <f t="shared" si="4"/>
        <v>0</v>
      </c>
    </row>
    <row r="22" spans="1:18" x14ac:dyDescent="0.25">
      <c r="B22" s="59" t="e">
        <f>VLOOKUP(A22,concorrenti!A:B,2,0)</f>
        <v>#N/A</v>
      </c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1.6800000000000002</v>
      </c>
      <c r="O22" s="4">
        <f t="shared" si="2"/>
        <v>1.42</v>
      </c>
      <c r="P22" s="15">
        <f t="shared" si="3"/>
        <v>0</v>
      </c>
      <c r="R22" s="15">
        <f t="shared" si="4"/>
        <v>0</v>
      </c>
    </row>
    <row r="23" spans="1:18" x14ac:dyDescent="0.25">
      <c r="B23" s="59" t="e">
        <f>VLOOKUP(A23,concorrenti!A:B,2,0)</f>
        <v>#N/A</v>
      </c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1.6800000000000002</v>
      </c>
      <c r="O23" s="4">
        <f t="shared" si="2"/>
        <v>1.42</v>
      </c>
      <c r="P23" s="15">
        <f t="shared" si="3"/>
        <v>0</v>
      </c>
      <c r="R23" s="15">
        <f t="shared" si="4"/>
        <v>0</v>
      </c>
    </row>
    <row r="24" spans="1:18" x14ac:dyDescent="0.25">
      <c r="B24" s="59" t="e">
        <f>VLOOKUP(A24,concorrenti!A:B,2,0)</f>
        <v>#N/A</v>
      </c>
      <c r="C24" s="12" t="e">
        <f>VLOOKUP(A24,concorrenti!A:E,5,1)</f>
        <v>#N/A</v>
      </c>
      <c r="E24" s="56"/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1.6800000000000002</v>
      </c>
      <c r="O24" s="4">
        <f t="shared" si="2"/>
        <v>1.42</v>
      </c>
      <c r="P24" s="15">
        <f t="shared" si="3"/>
        <v>0</v>
      </c>
      <c r="R24" s="15">
        <f t="shared" si="4"/>
        <v>0</v>
      </c>
    </row>
    <row r="25" spans="1:18" x14ac:dyDescent="0.25">
      <c r="B25" s="59" t="e">
        <f>VLOOKUP(A25,concorrenti!A:B,2,0)</f>
        <v>#N/A</v>
      </c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1.6800000000000002</v>
      </c>
      <c r="O25" s="4">
        <f t="shared" si="2"/>
        <v>1.42</v>
      </c>
      <c r="P25" s="15">
        <f t="shared" si="3"/>
        <v>0</v>
      </c>
      <c r="R25" s="15">
        <f t="shared" si="4"/>
        <v>0</v>
      </c>
    </row>
    <row r="26" spans="1:18" x14ac:dyDescent="0.25">
      <c r="B26" s="59" t="e">
        <f>VLOOKUP(A26,concorrenti!A:B,2,0)</f>
        <v>#N/A</v>
      </c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1.6800000000000002</v>
      </c>
      <c r="O26" s="4">
        <f t="shared" si="2"/>
        <v>1.42</v>
      </c>
      <c r="P26" s="15">
        <f t="shared" si="3"/>
        <v>0</v>
      </c>
      <c r="R26" s="15">
        <f t="shared" si="4"/>
        <v>0</v>
      </c>
    </row>
    <row r="27" spans="1:18" x14ac:dyDescent="0.25">
      <c r="B27" s="59" t="e">
        <f>VLOOKUP(A27,concorrenti!A:B,2,0)</f>
        <v>#N/A</v>
      </c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1.6800000000000002</v>
      </c>
      <c r="O27" s="4">
        <f t="shared" si="2"/>
        <v>1.42</v>
      </c>
      <c r="P27" s="15">
        <f t="shared" si="3"/>
        <v>0</v>
      </c>
      <c r="R27" s="15">
        <f t="shared" si="4"/>
        <v>0</v>
      </c>
    </row>
    <row r="28" spans="1:18" x14ac:dyDescent="0.25">
      <c r="B28" s="59" t="e">
        <f>VLOOKUP(A28,concorrenti!A:B,2,0)</f>
        <v>#N/A</v>
      </c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1.6800000000000002</v>
      </c>
      <c r="O28" s="4">
        <f t="shared" si="2"/>
        <v>1.42</v>
      </c>
      <c r="P28" s="15">
        <f t="shared" si="3"/>
        <v>0</v>
      </c>
      <c r="R28" s="15">
        <f t="shared" si="4"/>
        <v>0</v>
      </c>
    </row>
    <row r="29" spans="1:18" x14ac:dyDescent="0.25">
      <c r="B29" s="59" t="e">
        <f>VLOOKUP(A29,concorrenti!A:B,2,0)</f>
        <v>#N/A</v>
      </c>
      <c r="C29" s="12" t="e">
        <f>VLOOKUP(A29,concorrenti!A:E,5,1)</f>
        <v>#N/A</v>
      </c>
      <c r="E29" s="56"/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1.6800000000000002</v>
      </c>
      <c r="O29" s="4">
        <f t="shared" si="2"/>
        <v>1.42</v>
      </c>
      <c r="P29" s="15">
        <f t="shared" si="3"/>
        <v>0</v>
      </c>
      <c r="R29" s="15">
        <f t="shared" si="4"/>
        <v>0</v>
      </c>
    </row>
    <row r="30" spans="1:18" x14ac:dyDescent="0.25">
      <c r="B30" s="59" t="e">
        <f>VLOOKUP(A30,concorrenti!A:B,2,0)</f>
        <v>#N/A</v>
      </c>
      <c r="C30" s="12" t="e">
        <f>VLOOKUP(A30,concorrenti!A:E,5,1)</f>
        <v>#N/A</v>
      </c>
      <c r="G30" s="8"/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1.6800000000000002</v>
      </c>
      <c r="O30" s="4">
        <f t="shared" si="2"/>
        <v>1.42</v>
      </c>
      <c r="P30" s="15">
        <f t="shared" si="3"/>
        <v>0</v>
      </c>
      <c r="R30" s="15">
        <f t="shared" si="4"/>
        <v>0</v>
      </c>
    </row>
    <row r="31" spans="1:18" x14ac:dyDescent="0.25">
      <c r="B31" s="59" t="e">
        <f>VLOOKUP(A31,concorrenti!A:B,2,0)</f>
        <v>#N/A</v>
      </c>
      <c r="C31" s="12" t="e">
        <f>VLOOKUP(A31,concorrenti!A:E,5,1)</f>
        <v>#N/A</v>
      </c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1.6800000000000002</v>
      </c>
      <c r="O31" s="4">
        <f t="shared" si="2"/>
        <v>1.42</v>
      </c>
      <c r="P31" s="15">
        <f t="shared" si="3"/>
        <v>0</v>
      </c>
      <c r="R31" s="15">
        <f t="shared" si="4"/>
        <v>0</v>
      </c>
    </row>
    <row r="32" spans="1:18" x14ac:dyDescent="0.25">
      <c r="B32" s="59" t="e">
        <f>VLOOKUP(A32,concorrenti!A:B,2,0)</f>
        <v>#N/A</v>
      </c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23</v>
      </c>
      <c r="M32">
        <f>VLOOKUP(L32,Regolamento!A:B,2,1)</f>
        <v>18</v>
      </c>
      <c r="N32" s="4">
        <f t="shared" si="1"/>
        <v>1.6800000000000002</v>
      </c>
      <c r="O32" s="4">
        <f t="shared" si="2"/>
        <v>1.42</v>
      </c>
      <c r="P32" s="15">
        <f t="shared" si="3"/>
        <v>0</v>
      </c>
      <c r="R32" s="15">
        <f t="shared" si="4"/>
        <v>0</v>
      </c>
    </row>
    <row r="33" spans="2:18" x14ac:dyDescent="0.25">
      <c r="B33" s="59" t="e">
        <f>VLOOKUP(A33,concorrenti!A:B,2,0)</f>
        <v>#N/A</v>
      </c>
      <c r="C33" s="12" t="e">
        <f>VLOOKUP(A33,concorrenti!A:E,5,1)</f>
        <v>#N/A</v>
      </c>
      <c r="E33" s="56"/>
      <c r="I33" s="4" t="e">
        <f t="shared" si="5"/>
        <v>#VALUE!</v>
      </c>
      <c r="J33" s="4" t="e">
        <f t="shared" si="0"/>
        <v>#VALUE!</v>
      </c>
      <c r="L33">
        <v>24</v>
      </c>
      <c r="M33">
        <f>VLOOKUP(L33,Regolamento!A:B,2,1)</f>
        <v>17</v>
      </c>
      <c r="N33" s="4">
        <f t="shared" si="1"/>
        <v>1.6800000000000002</v>
      </c>
      <c r="O33" s="4">
        <f t="shared" si="2"/>
        <v>1.42</v>
      </c>
      <c r="P33" s="15">
        <f t="shared" si="3"/>
        <v>0</v>
      </c>
      <c r="R33" s="15">
        <f t="shared" si="4"/>
        <v>0</v>
      </c>
    </row>
    <row r="34" spans="2:18" x14ac:dyDescent="0.25">
      <c r="B34" s="59" t="e">
        <f>VLOOKUP(A34,concorrenti!A:B,2,0)</f>
        <v>#N/A</v>
      </c>
      <c r="C34" s="12" t="e">
        <f>VLOOKUP(A34,concorrenti!A:E,5,1)</f>
        <v>#N/A</v>
      </c>
      <c r="I34" s="4" t="e">
        <f t="shared" si="5"/>
        <v>#VALUE!</v>
      </c>
      <c r="J34" s="4" t="e">
        <f t="shared" si="0"/>
        <v>#VALUE!</v>
      </c>
      <c r="L34">
        <v>25</v>
      </c>
      <c r="M34">
        <f>VLOOKUP(L34,Regolamento!A:B,2,1)</f>
        <v>16</v>
      </c>
      <c r="N34" s="4">
        <f t="shared" si="1"/>
        <v>1.6800000000000002</v>
      </c>
      <c r="O34" s="4">
        <f t="shared" si="2"/>
        <v>1.42</v>
      </c>
      <c r="P34" s="15">
        <f t="shared" si="3"/>
        <v>0</v>
      </c>
      <c r="R34" s="15">
        <f t="shared" si="4"/>
        <v>0</v>
      </c>
    </row>
    <row r="35" spans="2:18" x14ac:dyDescent="0.25">
      <c r="B35" s="59" t="e">
        <f>VLOOKUP(A35,concorrenti!A:B,2,0)</f>
        <v>#N/A</v>
      </c>
      <c r="C35" s="12" t="e">
        <f>VLOOKUP(A35,concorrenti!A:E,5,1)</f>
        <v>#N/A</v>
      </c>
      <c r="I35" s="4" t="e">
        <f t="shared" si="5"/>
        <v>#VALUE!</v>
      </c>
      <c r="J35" s="4" t="e">
        <f t="shared" si="0"/>
        <v>#VALUE!</v>
      </c>
      <c r="L35">
        <v>26</v>
      </c>
      <c r="M35">
        <f>VLOOKUP(L35,Regolamento!A:B,2,1)</f>
        <v>15</v>
      </c>
      <c r="N35" s="4">
        <f t="shared" si="1"/>
        <v>1.6800000000000002</v>
      </c>
      <c r="O35" s="4">
        <f t="shared" si="2"/>
        <v>1.42</v>
      </c>
      <c r="P35" s="15">
        <f t="shared" si="3"/>
        <v>0</v>
      </c>
      <c r="R35" s="15">
        <f t="shared" si="4"/>
        <v>0</v>
      </c>
    </row>
    <row r="36" spans="2:18" x14ac:dyDescent="0.25">
      <c r="B36" s="59" t="e">
        <f>VLOOKUP(A36,concorrenti!A:B,2,0)</f>
        <v>#N/A</v>
      </c>
      <c r="C36" s="12" t="e">
        <f>VLOOKUP(A36,concorrenti!A:E,5,1)</f>
        <v>#N/A</v>
      </c>
      <c r="G36" s="9"/>
      <c r="I36" s="4" t="e">
        <f t="shared" si="5"/>
        <v>#VALUE!</v>
      </c>
      <c r="J36" s="4" t="e">
        <f t="shared" si="0"/>
        <v>#VALUE!</v>
      </c>
      <c r="L36">
        <v>27</v>
      </c>
      <c r="M36">
        <f>VLOOKUP(L36,Regolamento!A:B,2,1)</f>
        <v>14</v>
      </c>
      <c r="N36" s="4">
        <f t="shared" si="1"/>
        <v>1.6800000000000002</v>
      </c>
      <c r="O36" s="4">
        <f t="shared" si="2"/>
        <v>1.42</v>
      </c>
      <c r="P36" s="15">
        <f t="shared" si="3"/>
        <v>0</v>
      </c>
      <c r="R36" s="15">
        <f t="shared" si="4"/>
        <v>0</v>
      </c>
    </row>
    <row r="37" spans="2:18" x14ac:dyDescent="0.25">
      <c r="B37" s="59" t="e">
        <f>VLOOKUP(A37,concorrenti!A:B,2,0)</f>
        <v>#N/A</v>
      </c>
      <c r="C37" s="12" t="e">
        <f>VLOOKUP(A37,concorrenti!A:E,5,1)</f>
        <v>#N/A</v>
      </c>
      <c r="I37" s="4" t="e">
        <f>1+RIGHT(F37,2)/100+1</f>
        <v>#VALUE!</v>
      </c>
      <c r="J37" s="4" t="e">
        <f t="shared" si="0"/>
        <v>#VALUE!</v>
      </c>
      <c r="L37">
        <v>28</v>
      </c>
      <c r="M37">
        <f>VLOOKUP(L37,Regolamento!A:B,2,1)</f>
        <v>13</v>
      </c>
      <c r="N37" s="4">
        <f t="shared" ref="N37" si="6">1+E$5/100</f>
        <v>1.6800000000000002</v>
      </c>
      <c r="O37" s="4">
        <f t="shared" ref="O37" si="7">1+E$6/100</f>
        <v>1.42</v>
      </c>
      <c r="P37" s="15">
        <f t="shared" ref="P37" si="8">IF(H37&lt;&gt;0,+M37*N37*O37,0)</f>
        <v>0</v>
      </c>
      <c r="R37" s="15">
        <f t="shared" si="4"/>
        <v>0</v>
      </c>
    </row>
    <row r="38" spans="2:18" x14ac:dyDescent="0.25">
      <c r="B38" s="59" t="e">
        <f>VLOOKUP(A38,concorrenti!A:B,2,0)</f>
        <v>#N/A</v>
      </c>
      <c r="C38" s="12" t="e">
        <f>VLOOKUP(A38,concorrenti!A:E,5,1)</f>
        <v>#N/A</v>
      </c>
      <c r="I38" s="4" t="e">
        <f>1+RIGHT(F38,2)/100</f>
        <v>#VALUE!</v>
      </c>
      <c r="J38" s="4" t="e">
        <f t="shared" si="0"/>
        <v>#VALUE!</v>
      </c>
      <c r="L38">
        <v>29</v>
      </c>
      <c r="M38">
        <f>VLOOKUP(L38,Regolamento!A:B,2,1)</f>
        <v>12</v>
      </c>
      <c r="N38" s="4">
        <f t="shared" ref="N38:N44" si="9">1+E$5/100</f>
        <v>1.6800000000000002</v>
      </c>
      <c r="O38" s="4">
        <f t="shared" ref="O38:O44" si="10">1+E$6/100</f>
        <v>1.42</v>
      </c>
      <c r="P38" s="15">
        <f t="shared" ref="P38:P44" si="11">IF(H38&lt;&gt;0,+M38*N38*O38,0)</f>
        <v>0</v>
      </c>
      <c r="R38" s="15">
        <f t="shared" ref="R38:R44" si="12">+H38/E$5</f>
        <v>0</v>
      </c>
    </row>
    <row r="39" spans="2:18" x14ac:dyDescent="0.25">
      <c r="B39" s="59" t="e">
        <f>VLOOKUP(A39,concorrenti!A:B,2,0)</f>
        <v>#N/A</v>
      </c>
      <c r="C39" s="12" t="e">
        <f>VLOOKUP(A39,concorrenti!A:E,5,1)</f>
        <v>#N/A</v>
      </c>
      <c r="I39" s="4" t="e">
        <f>1+RIGHT(F39,2)/100</f>
        <v>#VALUE!</v>
      </c>
      <c r="J39" s="4" t="e">
        <f t="shared" si="0"/>
        <v>#VALUE!</v>
      </c>
      <c r="L39">
        <v>30</v>
      </c>
      <c r="M39">
        <f>VLOOKUP(L39,Regolamento!A:B,2,1)</f>
        <v>11</v>
      </c>
      <c r="N39" s="4">
        <f t="shared" si="9"/>
        <v>1.6800000000000002</v>
      </c>
      <c r="O39" s="4">
        <f t="shared" si="10"/>
        <v>1.42</v>
      </c>
      <c r="P39" s="15">
        <f t="shared" si="11"/>
        <v>0</v>
      </c>
      <c r="R39" s="15">
        <f t="shared" si="12"/>
        <v>0</v>
      </c>
    </row>
    <row r="40" spans="2:18" x14ac:dyDescent="0.25">
      <c r="B40" s="59" t="e">
        <f>VLOOKUP(A40,concorrenti!A:B,2,0)</f>
        <v>#N/A</v>
      </c>
      <c r="C40" s="12" t="e">
        <f>VLOOKUP(A40,concorrenti!A:E,5,1)</f>
        <v>#N/A</v>
      </c>
      <c r="I40" s="4" t="e">
        <f>1+RIGHT(F40,2)/100</f>
        <v>#VALUE!</v>
      </c>
      <c r="J40" s="4" t="e">
        <f t="shared" si="0"/>
        <v>#VALUE!</v>
      </c>
      <c r="L40">
        <v>31</v>
      </c>
      <c r="M40">
        <f>VLOOKUP(L40,Regolamento!A:B,2,1)</f>
        <v>10</v>
      </c>
      <c r="N40" s="4">
        <f t="shared" si="9"/>
        <v>1.6800000000000002</v>
      </c>
      <c r="O40" s="4">
        <f t="shared" si="10"/>
        <v>1.42</v>
      </c>
      <c r="P40" s="15">
        <f t="shared" si="11"/>
        <v>0</v>
      </c>
      <c r="R40" s="15">
        <f t="shared" si="12"/>
        <v>0</v>
      </c>
    </row>
    <row r="41" spans="2:18" x14ac:dyDescent="0.25">
      <c r="B41" s="59" t="e">
        <f>VLOOKUP(A41,concorrenti!A:B,2,0)</f>
        <v>#N/A</v>
      </c>
      <c r="C41" s="12" t="e">
        <f>VLOOKUP(A41,concorrenti!A:E,5,1)</f>
        <v>#N/A</v>
      </c>
      <c r="I41" s="4" t="e">
        <f>1+RIGHT(F41,2)/100</f>
        <v>#VALUE!</v>
      </c>
      <c r="J41" s="4" t="e">
        <f t="shared" si="0"/>
        <v>#VALUE!</v>
      </c>
      <c r="L41">
        <v>33</v>
      </c>
      <c r="M41">
        <f>VLOOKUP(L41,Regolamento!A:B,2,1)</f>
        <v>8</v>
      </c>
      <c r="N41" s="4">
        <f t="shared" si="9"/>
        <v>1.6800000000000002</v>
      </c>
      <c r="O41" s="4">
        <f t="shared" si="10"/>
        <v>1.42</v>
      </c>
      <c r="P41" s="15">
        <f t="shared" si="11"/>
        <v>0</v>
      </c>
      <c r="R41" s="15">
        <f t="shared" si="12"/>
        <v>0</v>
      </c>
    </row>
    <row r="42" spans="2:18" x14ac:dyDescent="0.25">
      <c r="B42" s="59" t="e">
        <f>VLOOKUP(A42,concorrenti!A:B,2,0)</f>
        <v>#N/A</v>
      </c>
      <c r="C42" s="12" t="e">
        <f>VLOOKUP(A42,concorrenti!A:E,5,1)</f>
        <v>#N/A</v>
      </c>
      <c r="I42" s="4" t="e">
        <f>1+RIGHT(F42,2)/100</f>
        <v>#VALUE!</v>
      </c>
      <c r="J42" s="4" t="e">
        <f t="shared" si="0"/>
        <v>#VALUE!</v>
      </c>
      <c r="L42">
        <v>34</v>
      </c>
      <c r="M42">
        <f>VLOOKUP(L42,Regolamento!A:B,2,1)</f>
        <v>7</v>
      </c>
      <c r="N42" s="4">
        <f t="shared" si="9"/>
        <v>1.6800000000000002</v>
      </c>
      <c r="O42" s="4">
        <f t="shared" si="10"/>
        <v>1.42</v>
      </c>
      <c r="P42" s="15">
        <f t="shared" si="11"/>
        <v>0</v>
      </c>
      <c r="R42" s="15">
        <f t="shared" si="12"/>
        <v>0</v>
      </c>
    </row>
    <row r="43" spans="2:18" x14ac:dyDescent="0.25">
      <c r="B43" s="59" t="e">
        <f>VLOOKUP(A43,concorrenti!A:B,2,0)</f>
        <v>#N/A</v>
      </c>
      <c r="C43" s="12" t="e">
        <f>VLOOKUP(A43,concorrenti!A:E,5,1)</f>
        <v>#N/A</v>
      </c>
      <c r="I43" s="4" t="e">
        <f>1+RIGHT(F43,2)/100+1</f>
        <v>#VALUE!</v>
      </c>
      <c r="J43" s="4" t="e">
        <f t="shared" si="0"/>
        <v>#VALUE!</v>
      </c>
      <c r="L43">
        <v>35</v>
      </c>
      <c r="M43">
        <f>VLOOKUP(L43,Regolamento!A:B,2,1)</f>
        <v>6</v>
      </c>
      <c r="N43" s="4">
        <f t="shared" si="9"/>
        <v>1.6800000000000002</v>
      </c>
      <c r="O43" s="4">
        <f t="shared" si="10"/>
        <v>1.42</v>
      </c>
      <c r="P43" s="15">
        <f t="shared" si="11"/>
        <v>0</v>
      </c>
      <c r="R43" s="15">
        <f t="shared" si="12"/>
        <v>0</v>
      </c>
    </row>
    <row r="44" spans="2:18" x14ac:dyDescent="0.25">
      <c r="B44" s="59" t="e">
        <f>VLOOKUP(A44,concorrenti!A:B,2,0)</f>
        <v>#N/A</v>
      </c>
      <c r="C44" s="12" t="e">
        <f>VLOOKUP(A44,concorrenti!A:E,5,1)</f>
        <v>#N/A</v>
      </c>
      <c r="I44" s="4" t="e">
        <f>1+RIGHT(F44,2)/100</f>
        <v>#VALUE!</v>
      </c>
      <c r="J44" s="4" t="e">
        <f t="shared" si="0"/>
        <v>#VALUE!</v>
      </c>
      <c r="L44">
        <v>36</v>
      </c>
      <c r="M44">
        <f>VLOOKUP(L44,Regolamento!A:B,2,1)</f>
        <v>5</v>
      </c>
      <c r="N44" s="4">
        <f t="shared" si="9"/>
        <v>1.6800000000000002</v>
      </c>
      <c r="O44" s="4">
        <f t="shared" si="10"/>
        <v>1.42</v>
      </c>
      <c r="P44" s="15">
        <f t="shared" si="11"/>
        <v>0</v>
      </c>
      <c r="R44" s="15">
        <f t="shared" si="12"/>
        <v>0</v>
      </c>
    </row>
    <row r="46" spans="2:18" x14ac:dyDescent="0.25">
      <c r="P46" s="4">
        <v>1E-3</v>
      </c>
    </row>
    <row r="47" spans="2:18" x14ac:dyDescent="0.25">
      <c r="P47" s="4">
        <v>1E-3</v>
      </c>
    </row>
    <row r="49" spans="15:16" x14ac:dyDescent="0.25">
      <c r="O49" s="2" t="s">
        <v>461</v>
      </c>
      <c r="P49" s="108">
        <f>SUM(P12:P48)</f>
        <v>2E-3</v>
      </c>
    </row>
  </sheetData>
  <sortState xmlns:xlrd2="http://schemas.microsoft.com/office/spreadsheetml/2017/richdata2" ref="T1:U10">
    <sortCondition descending="1" ref="U1:U10"/>
  </sortState>
  <mergeCells count="3">
    <mergeCell ref="H1:P1"/>
    <mergeCell ref="H8:J8"/>
    <mergeCell ref="N8:O8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L298"/>
  <sheetViews>
    <sheetView workbookViewId="0">
      <selection activeCell="J253" sqref="J253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0" bestFit="1" customWidth="1"/>
    <col min="4" max="4" width="10.5703125" style="50" bestFit="1" customWidth="1"/>
    <col min="5" max="5" width="9.42578125" style="50" customWidth="1"/>
    <col min="6" max="6" width="3.5703125" style="8" customWidth="1"/>
    <col min="7" max="7" width="15" style="50" bestFit="1" customWidth="1"/>
    <col min="8" max="8" width="16.85546875" style="8" customWidth="1"/>
    <col min="9" max="9" width="10.7109375" bestFit="1" customWidth="1"/>
  </cols>
  <sheetData>
    <row r="1" spans="1:12" x14ac:dyDescent="0.25">
      <c r="A1" s="54" t="s">
        <v>43</v>
      </c>
      <c r="B1" s="55" t="s">
        <v>91</v>
      </c>
      <c r="C1" s="55" t="s">
        <v>44</v>
      </c>
      <c r="D1" s="55" t="s">
        <v>61</v>
      </c>
      <c r="E1" s="55" t="s">
        <v>45</v>
      </c>
      <c r="F1" s="55"/>
      <c r="G1" s="55" t="s">
        <v>90</v>
      </c>
      <c r="H1" s="54"/>
      <c r="I1" s="55" t="s">
        <v>7</v>
      </c>
      <c r="L1" s="2" t="s">
        <v>7</v>
      </c>
    </row>
    <row r="2" spans="1:12" hidden="1" x14ac:dyDescent="0.25">
      <c r="A2" s="8" t="s">
        <v>40</v>
      </c>
      <c r="B2" s="8" t="s">
        <v>95</v>
      </c>
      <c r="C2" s="50" t="s">
        <v>101</v>
      </c>
    </row>
    <row r="3" spans="1:12" hidden="1" x14ac:dyDescent="0.25">
      <c r="A3" t="s">
        <v>478</v>
      </c>
      <c r="B3" s="8" t="s">
        <v>111</v>
      </c>
      <c r="C3" s="50" t="s">
        <v>101</v>
      </c>
    </row>
    <row r="4" spans="1:12" hidden="1" x14ac:dyDescent="0.25">
      <c r="A4" s="71" t="s">
        <v>429</v>
      </c>
      <c r="B4" s="8" t="s">
        <v>113</v>
      </c>
      <c r="C4" s="50" t="s">
        <v>101</v>
      </c>
      <c r="E4" s="50" t="s">
        <v>68</v>
      </c>
    </row>
    <row r="5" spans="1:12" hidden="1" x14ac:dyDescent="0.25">
      <c r="A5" s="8" t="s">
        <v>204</v>
      </c>
      <c r="B5" s="8" t="s">
        <v>202</v>
      </c>
      <c r="C5" s="50" t="s">
        <v>101</v>
      </c>
      <c r="D5" s="50" t="s">
        <v>68</v>
      </c>
    </row>
    <row r="6" spans="1:12" hidden="1" x14ac:dyDescent="0.25">
      <c r="A6" s="8" t="s">
        <v>404</v>
      </c>
      <c r="B6" s="8" t="s">
        <v>93</v>
      </c>
      <c r="C6" s="50" t="s">
        <v>101</v>
      </c>
    </row>
    <row r="7" spans="1:12" hidden="1" x14ac:dyDescent="0.25">
      <c r="A7" s="8" t="s">
        <v>198</v>
      </c>
      <c r="B7" s="71" t="s">
        <v>113</v>
      </c>
      <c r="C7" s="50" t="s">
        <v>101</v>
      </c>
    </row>
    <row r="8" spans="1:12" hidden="1" x14ac:dyDescent="0.25">
      <c r="A8" s="8" t="s">
        <v>272</v>
      </c>
      <c r="B8" s="71" t="s">
        <v>202</v>
      </c>
      <c r="C8" s="50" t="s">
        <v>101</v>
      </c>
    </row>
    <row r="9" spans="1:12" hidden="1" x14ac:dyDescent="0.25">
      <c r="A9" s="8" t="s">
        <v>352</v>
      </c>
      <c r="B9" s="63" t="s">
        <v>330</v>
      </c>
      <c r="C9" s="50" t="s">
        <v>101</v>
      </c>
    </row>
    <row r="10" spans="1:12" hidden="1" x14ac:dyDescent="0.25">
      <c r="A10" s="8" t="s">
        <v>134</v>
      </c>
      <c r="B10" s="8" t="s">
        <v>94</v>
      </c>
      <c r="C10" s="50" t="s">
        <v>101</v>
      </c>
    </row>
    <row r="11" spans="1:12" hidden="1" x14ac:dyDescent="0.25">
      <c r="A11" s="8" t="s">
        <v>178</v>
      </c>
      <c r="B11" s="8" t="s">
        <v>93</v>
      </c>
      <c r="C11" s="50" t="s">
        <v>32</v>
      </c>
    </row>
    <row r="12" spans="1:12" hidden="1" x14ac:dyDescent="0.25">
      <c r="A12" s="175" t="s">
        <v>582</v>
      </c>
      <c r="B12" s="178" t="s">
        <v>94</v>
      </c>
      <c r="C12" s="176" t="s">
        <v>32</v>
      </c>
    </row>
    <row r="13" spans="1:12" hidden="1" x14ac:dyDescent="0.25">
      <c r="A13" s="8" t="s">
        <v>136</v>
      </c>
      <c r="B13" s="8" t="s">
        <v>94</v>
      </c>
      <c r="C13" s="50" t="s">
        <v>101</v>
      </c>
      <c r="E13" s="50" t="s">
        <v>68</v>
      </c>
    </row>
    <row r="14" spans="1:12" hidden="1" x14ac:dyDescent="0.25">
      <c r="A14" s="71" t="s">
        <v>427</v>
      </c>
      <c r="B14" s="8" t="s">
        <v>330</v>
      </c>
      <c r="C14" s="50" t="s">
        <v>101</v>
      </c>
    </row>
    <row r="15" spans="1:12" hidden="1" x14ac:dyDescent="0.25">
      <c r="A15" s="8" t="s">
        <v>314</v>
      </c>
      <c r="B15" s="8" t="s">
        <v>315</v>
      </c>
      <c r="C15" s="50" t="s">
        <v>101</v>
      </c>
    </row>
    <row r="16" spans="1:12" hidden="1" x14ac:dyDescent="0.25">
      <c r="A16" s="8" t="s">
        <v>160</v>
      </c>
      <c r="B16" s="8" t="s">
        <v>113</v>
      </c>
      <c r="C16" s="50" t="s">
        <v>32</v>
      </c>
    </row>
    <row r="17" spans="1:3" hidden="1" x14ac:dyDescent="0.25">
      <c r="A17" s="8" t="s">
        <v>309</v>
      </c>
      <c r="B17" s="8" t="s">
        <v>318</v>
      </c>
      <c r="C17" s="50" t="s">
        <v>32</v>
      </c>
    </row>
    <row r="18" spans="1:3" hidden="1" x14ac:dyDescent="0.25">
      <c r="A18" s="8" t="s">
        <v>151</v>
      </c>
      <c r="B18" s="8" t="s">
        <v>110</v>
      </c>
      <c r="C18" s="50" t="s">
        <v>101</v>
      </c>
    </row>
    <row r="19" spans="1:3" hidden="1" x14ac:dyDescent="0.25">
      <c r="A19" s="8" t="s">
        <v>135</v>
      </c>
      <c r="B19" s="8" t="s">
        <v>94</v>
      </c>
      <c r="C19" s="50" t="s">
        <v>101</v>
      </c>
    </row>
    <row r="20" spans="1:3" hidden="1" x14ac:dyDescent="0.25">
      <c r="A20" s="8" t="s">
        <v>395</v>
      </c>
      <c r="B20" s="8" t="s">
        <v>407</v>
      </c>
      <c r="C20" s="50" t="s">
        <v>32</v>
      </c>
    </row>
    <row r="21" spans="1:3" hidden="1" x14ac:dyDescent="0.25">
      <c r="A21" s="71" t="s">
        <v>448</v>
      </c>
      <c r="B21" s="63" t="s">
        <v>113</v>
      </c>
      <c r="C21" s="50" t="s">
        <v>101</v>
      </c>
    </row>
    <row r="22" spans="1:3" hidden="1" x14ac:dyDescent="0.25">
      <c r="A22" s="71" t="s">
        <v>444</v>
      </c>
      <c r="B22" s="63" t="s">
        <v>407</v>
      </c>
      <c r="C22" s="50" t="s">
        <v>101</v>
      </c>
    </row>
    <row r="23" spans="1:3" hidden="1" x14ac:dyDescent="0.25">
      <c r="A23" s="175" t="s">
        <v>585</v>
      </c>
      <c r="B23" s="178" t="s">
        <v>93</v>
      </c>
      <c r="C23" s="176" t="s">
        <v>33</v>
      </c>
    </row>
    <row r="24" spans="1:3" hidden="1" x14ac:dyDescent="0.25">
      <c r="A24" s="8" t="s">
        <v>179</v>
      </c>
      <c r="B24" s="8" t="s">
        <v>93</v>
      </c>
      <c r="C24" s="50" t="s">
        <v>32</v>
      </c>
    </row>
    <row r="25" spans="1:3" hidden="1" x14ac:dyDescent="0.25">
      <c r="A25" s="8" t="s">
        <v>143</v>
      </c>
      <c r="B25" s="8" t="s">
        <v>94</v>
      </c>
      <c r="C25" s="50" t="s">
        <v>101</v>
      </c>
    </row>
    <row r="26" spans="1:3" hidden="1" x14ac:dyDescent="0.25">
      <c r="A26" s="8" t="s">
        <v>180</v>
      </c>
      <c r="B26" s="8" t="s">
        <v>93</v>
      </c>
      <c r="C26" s="50" t="s">
        <v>101</v>
      </c>
    </row>
    <row r="27" spans="1:3" hidden="1" x14ac:dyDescent="0.25">
      <c r="A27" s="8" t="s">
        <v>251</v>
      </c>
      <c r="B27" s="8" t="s">
        <v>93</v>
      </c>
      <c r="C27" s="50" t="s">
        <v>101</v>
      </c>
    </row>
    <row r="28" spans="1:3" hidden="1" x14ac:dyDescent="0.25">
      <c r="A28" s="8" t="s">
        <v>181</v>
      </c>
      <c r="B28" s="8" t="s">
        <v>93</v>
      </c>
      <c r="C28" s="50" t="s">
        <v>33</v>
      </c>
    </row>
    <row r="29" spans="1:3" hidden="1" x14ac:dyDescent="0.25">
      <c r="A29" s="8" t="s">
        <v>301</v>
      </c>
      <c r="B29" s="8" t="s">
        <v>316</v>
      </c>
      <c r="C29" s="50" t="s">
        <v>33</v>
      </c>
    </row>
    <row r="30" spans="1:3" hidden="1" x14ac:dyDescent="0.25">
      <c r="A30" t="s">
        <v>459</v>
      </c>
      <c r="B30" s="8" t="s">
        <v>460</v>
      </c>
      <c r="C30" s="50" t="s">
        <v>101</v>
      </c>
    </row>
    <row r="31" spans="1:3" hidden="1" x14ac:dyDescent="0.25">
      <c r="A31" s="8" t="s">
        <v>239</v>
      </c>
      <c r="B31" s="8" t="s">
        <v>63</v>
      </c>
      <c r="C31" s="50" t="s">
        <v>101</v>
      </c>
    </row>
    <row r="32" spans="1:3" hidden="1" x14ac:dyDescent="0.25">
      <c r="A32" s="71" t="s">
        <v>443</v>
      </c>
      <c r="B32" s="63" t="s">
        <v>111</v>
      </c>
      <c r="C32" s="50" t="s">
        <v>101</v>
      </c>
    </row>
    <row r="33" spans="1:5" hidden="1" x14ac:dyDescent="0.25">
      <c r="A33" s="8" t="s">
        <v>241</v>
      </c>
      <c r="B33" s="8" t="s">
        <v>202</v>
      </c>
      <c r="C33" s="50" t="s">
        <v>101</v>
      </c>
      <c r="D33" s="50" t="s">
        <v>7</v>
      </c>
      <c r="E33" s="50" t="s">
        <v>68</v>
      </c>
    </row>
    <row r="34" spans="1:5" hidden="1" x14ac:dyDescent="0.25">
      <c r="A34" s="8" t="s">
        <v>289</v>
      </c>
      <c r="B34" s="8" t="s">
        <v>94</v>
      </c>
      <c r="C34" s="50" t="s">
        <v>32</v>
      </c>
    </row>
    <row r="35" spans="1:5" hidden="1" x14ac:dyDescent="0.25">
      <c r="A35" s="8" t="s">
        <v>398</v>
      </c>
      <c r="B35" s="8" t="s">
        <v>327</v>
      </c>
      <c r="C35" s="50" t="s">
        <v>101</v>
      </c>
    </row>
    <row r="36" spans="1:5" hidden="1" x14ac:dyDescent="0.25">
      <c r="A36" s="8" t="s">
        <v>128</v>
      </c>
      <c r="B36" s="8" t="s">
        <v>94</v>
      </c>
      <c r="C36" s="50" t="s">
        <v>101</v>
      </c>
    </row>
    <row r="37" spans="1:5" hidden="1" x14ac:dyDescent="0.25">
      <c r="A37" s="8" t="s">
        <v>158</v>
      </c>
      <c r="B37" s="8" t="s">
        <v>113</v>
      </c>
      <c r="C37" s="50" t="s">
        <v>32</v>
      </c>
    </row>
    <row r="38" spans="1:5" hidden="1" x14ac:dyDescent="0.25">
      <c r="A38" s="8" t="s">
        <v>130</v>
      </c>
      <c r="B38" s="8" t="s">
        <v>94</v>
      </c>
      <c r="C38" s="50" t="s">
        <v>101</v>
      </c>
    </row>
    <row r="39" spans="1:5" hidden="1" x14ac:dyDescent="0.25">
      <c r="A39" s="63" t="s">
        <v>462</v>
      </c>
      <c r="B39" s="8" t="s">
        <v>109</v>
      </c>
      <c r="C39" s="50" t="s">
        <v>101</v>
      </c>
    </row>
    <row r="40" spans="1:5" hidden="1" x14ac:dyDescent="0.25">
      <c r="A40" s="8" t="s">
        <v>276</v>
      </c>
      <c r="B40" s="8" t="s">
        <v>63</v>
      </c>
      <c r="C40" s="50" t="s">
        <v>32</v>
      </c>
    </row>
    <row r="41" spans="1:5" hidden="1" x14ac:dyDescent="0.25">
      <c r="A41" s="8" t="s">
        <v>353</v>
      </c>
      <c r="B41" s="8" t="s">
        <v>94</v>
      </c>
      <c r="C41" s="50" t="s">
        <v>101</v>
      </c>
    </row>
    <row r="42" spans="1:5" hidden="1" x14ac:dyDescent="0.25">
      <c r="A42" s="8" t="s">
        <v>403</v>
      </c>
      <c r="B42" s="8" t="s">
        <v>93</v>
      </c>
      <c r="C42" s="50" t="s">
        <v>101</v>
      </c>
    </row>
    <row r="43" spans="1:5" hidden="1" x14ac:dyDescent="0.25">
      <c r="A43" s="8" t="s">
        <v>28</v>
      </c>
      <c r="B43" s="8" t="s">
        <v>93</v>
      </c>
      <c r="C43" s="50" t="s">
        <v>32</v>
      </c>
    </row>
    <row r="44" spans="1:5" hidden="1" x14ac:dyDescent="0.25">
      <c r="A44" s="8" t="s">
        <v>153</v>
      </c>
      <c r="B44" s="8" t="s">
        <v>93</v>
      </c>
      <c r="C44" s="50" t="s">
        <v>32</v>
      </c>
    </row>
    <row r="45" spans="1:5" hidden="1" x14ac:dyDescent="0.25">
      <c r="A45" t="s">
        <v>484</v>
      </c>
      <c r="B45" s="8" t="s">
        <v>111</v>
      </c>
      <c r="C45" s="50" t="s">
        <v>101</v>
      </c>
    </row>
    <row r="46" spans="1:5" hidden="1" x14ac:dyDescent="0.25">
      <c r="A46" s="8" t="s">
        <v>18</v>
      </c>
      <c r="B46" s="8" t="s">
        <v>63</v>
      </c>
      <c r="C46" s="50" t="s">
        <v>101</v>
      </c>
    </row>
    <row r="47" spans="1:5" hidden="1" x14ac:dyDescent="0.25">
      <c r="A47" s="8" t="s">
        <v>73</v>
      </c>
      <c r="B47" s="8" t="s">
        <v>94</v>
      </c>
      <c r="C47" s="50" t="s">
        <v>32</v>
      </c>
    </row>
    <row r="48" spans="1:5" hidden="1" x14ac:dyDescent="0.25">
      <c r="A48" s="8" t="s">
        <v>299</v>
      </c>
      <c r="B48" s="8" t="s">
        <v>94</v>
      </c>
      <c r="C48" s="50" t="s">
        <v>101</v>
      </c>
    </row>
    <row r="49" spans="1:5" hidden="1" x14ac:dyDescent="0.25">
      <c r="A49" s="8" t="s">
        <v>79</v>
      </c>
      <c r="B49" s="8" t="s">
        <v>94</v>
      </c>
      <c r="C49" s="50" t="s">
        <v>101</v>
      </c>
    </row>
    <row r="50" spans="1:5" hidden="1" x14ac:dyDescent="0.25">
      <c r="A50" s="8" t="s">
        <v>84</v>
      </c>
      <c r="B50" s="8" t="s">
        <v>63</v>
      </c>
      <c r="C50" s="50" t="s">
        <v>101</v>
      </c>
    </row>
    <row r="51" spans="1:5" hidden="1" x14ac:dyDescent="0.25">
      <c r="A51" s="8" t="s">
        <v>294</v>
      </c>
      <c r="B51" s="8" t="s">
        <v>94</v>
      </c>
      <c r="C51" s="50" t="s">
        <v>33</v>
      </c>
    </row>
    <row r="52" spans="1:5" hidden="1" x14ac:dyDescent="0.25">
      <c r="A52" s="8" t="s">
        <v>199</v>
      </c>
      <c r="B52" s="71" t="s">
        <v>113</v>
      </c>
      <c r="C52" s="50" t="s">
        <v>101</v>
      </c>
    </row>
    <row r="53" spans="1:5" hidden="1" x14ac:dyDescent="0.25">
      <c r="A53" s="175" t="s">
        <v>580</v>
      </c>
      <c r="B53" s="178" t="s">
        <v>327</v>
      </c>
      <c r="C53" s="176" t="s">
        <v>101</v>
      </c>
    </row>
    <row r="54" spans="1:5" hidden="1" x14ac:dyDescent="0.25">
      <c r="A54" s="8" t="s">
        <v>85</v>
      </c>
      <c r="B54" s="8" t="s">
        <v>94</v>
      </c>
      <c r="C54" s="50" t="s">
        <v>101</v>
      </c>
    </row>
    <row r="55" spans="1:5" x14ac:dyDescent="0.25">
      <c r="A55" s="71" t="s">
        <v>442</v>
      </c>
      <c r="B55" s="63" t="s">
        <v>455</v>
      </c>
      <c r="C55" s="50" t="s">
        <v>101</v>
      </c>
    </row>
    <row r="56" spans="1:5" hidden="1" x14ac:dyDescent="0.25">
      <c r="A56" s="8" t="s">
        <v>26</v>
      </c>
      <c r="B56" s="8" t="s">
        <v>94</v>
      </c>
      <c r="C56" s="50" t="s">
        <v>32</v>
      </c>
    </row>
    <row r="57" spans="1:5" hidden="1" x14ac:dyDescent="0.25">
      <c r="A57" s="8" t="s">
        <v>322</v>
      </c>
      <c r="B57" s="8" t="s">
        <v>109</v>
      </c>
      <c r="C57" s="50" t="s">
        <v>32</v>
      </c>
    </row>
    <row r="58" spans="1:5" hidden="1" x14ac:dyDescent="0.25">
      <c r="A58" s="8" t="s">
        <v>88</v>
      </c>
      <c r="B58" s="8" t="s">
        <v>95</v>
      </c>
      <c r="C58" s="50" t="s">
        <v>101</v>
      </c>
    </row>
    <row r="59" spans="1:5" hidden="1" x14ac:dyDescent="0.25">
      <c r="A59" s="8" t="s">
        <v>254</v>
      </c>
      <c r="B59" s="8" t="s">
        <v>113</v>
      </c>
      <c r="C59" s="50" t="s">
        <v>101</v>
      </c>
      <c r="E59" s="50" t="s">
        <v>68</v>
      </c>
    </row>
    <row r="60" spans="1:5" hidden="1" x14ac:dyDescent="0.25">
      <c r="A60" s="71" t="s">
        <v>424</v>
      </c>
      <c r="B60" s="8" t="s">
        <v>113</v>
      </c>
      <c r="C60" s="50" t="s">
        <v>101</v>
      </c>
    </row>
    <row r="61" spans="1:5" hidden="1" x14ac:dyDescent="0.25">
      <c r="A61" s="8" t="s">
        <v>256</v>
      </c>
      <c r="B61" s="8" t="s">
        <v>65</v>
      </c>
      <c r="C61" s="50" t="s">
        <v>33</v>
      </c>
    </row>
    <row r="62" spans="1:5" hidden="1" x14ac:dyDescent="0.25">
      <c r="A62" s="8" t="s">
        <v>304</v>
      </c>
      <c r="B62" s="8" t="s">
        <v>316</v>
      </c>
      <c r="C62" s="50" t="s">
        <v>32</v>
      </c>
    </row>
    <row r="63" spans="1:5" hidden="1" x14ac:dyDescent="0.25">
      <c r="A63" s="8" t="s">
        <v>236</v>
      </c>
      <c r="B63" s="8" t="s">
        <v>63</v>
      </c>
      <c r="C63" s="50" t="s">
        <v>33</v>
      </c>
    </row>
    <row r="64" spans="1:5" hidden="1" x14ac:dyDescent="0.25">
      <c r="A64" s="8" t="s">
        <v>283</v>
      </c>
      <c r="B64" s="8" t="s">
        <v>93</v>
      </c>
      <c r="C64" s="50" t="s">
        <v>101</v>
      </c>
    </row>
    <row r="65" spans="1:7" hidden="1" x14ac:dyDescent="0.25">
      <c r="A65" s="8" t="s">
        <v>129</v>
      </c>
      <c r="B65" s="8" t="s">
        <v>94</v>
      </c>
      <c r="C65" s="50" t="s">
        <v>101</v>
      </c>
      <c r="E65" s="50" t="s">
        <v>68</v>
      </c>
    </row>
    <row r="66" spans="1:7" hidden="1" x14ac:dyDescent="0.25">
      <c r="A66" s="8" t="s">
        <v>75</v>
      </c>
      <c r="B66" s="8" t="s">
        <v>63</v>
      </c>
      <c r="C66" s="50" t="s">
        <v>33</v>
      </c>
      <c r="G66" s="50" t="s">
        <v>7</v>
      </c>
    </row>
    <row r="67" spans="1:7" hidden="1" x14ac:dyDescent="0.25">
      <c r="A67" s="8" t="s">
        <v>311</v>
      </c>
      <c r="B67" s="8" t="s">
        <v>94</v>
      </c>
      <c r="C67" s="50" t="s">
        <v>101</v>
      </c>
    </row>
    <row r="68" spans="1:7" hidden="1" x14ac:dyDescent="0.25">
      <c r="A68" s="8" t="s">
        <v>182</v>
      </c>
      <c r="B68" s="8" t="s">
        <v>93</v>
      </c>
      <c r="C68" s="50" t="s">
        <v>101</v>
      </c>
    </row>
    <row r="69" spans="1:7" hidden="1" x14ac:dyDescent="0.25">
      <c r="A69" s="8" t="s">
        <v>399</v>
      </c>
      <c r="B69" s="8" t="s">
        <v>93</v>
      </c>
      <c r="C69" s="50" t="s">
        <v>101</v>
      </c>
    </row>
    <row r="70" spans="1:7" hidden="1" x14ac:dyDescent="0.25">
      <c r="A70" s="8" t="s">
        <v>23</v>
      </c>
      <c r="B70" s="8" t="s">
        <v>63</v>
      </c>
      <c r="C70" s="50" t="s">
        <v>101</v>
      </c>
    </row>
    <row r="71" spans="1:7" hidden="1" x14ac:dyDescent="0.25">
      <c r="A71" s="8" t="s">
        <v>277</v>
      </c>
      <c r="B71" s="8" t="s">
        <v>93</v>
      </c>
      <c r="C71" s="50" t="s">
        <v>33</v>
      </c>
    </row>
    <row r="72" spans="1:7" hidden="1" x14ac:dyDescent="0.25">
      <c r="A72" s="8" t="s">
        <v>70</v>
      </c>
      <c r="B72" s="8" t="s">
        <v>63</v>
      </c>
      <c r="C72" s="50" t="s">
        <v>32</v>
      </c>
    </row>
    <row r="73" spans="1:7" hidden="1" x14ac:dyDescent="0.25">
      <c r="A73" s="8" t="s">
        <v>21</v>
      </c>
      <c r="B73" s="8" t="s">
        <v>63</v>
      </c>
      <c r="C73" s="50" t="s">
        <v>32</v>
      </c>
    </row>
    <row r="74" spans="1:7" hidden="1" x14ac:dyDescent="0.25">
      <c r="A74" s="8" t="s">
        <v>303</v>
      </c>
      <c r="B74" s="8" t="s">
        <v>95</v>
      </c>
      <c r="C74" s="50" t="s">
        <v>33</v>
      </c>
    </row>
    <row r="75" spans="1:7" hidden="1" x14ac:dyDescent="0.25">
      <c r="A75" s="8" t="s">
        <v>89</v>
      </c>
      <c r="B75" s="8" t="s">
        <v>95</v>
      </c>
      <c r="C75" s="50" t="s">
        <v>101</v>
      </c>
    </row>
    <row r="76" spans="1:7" hidden="1" x14ac:dyDescent="0.25">
      <c r="A76" t="s">
        <v>458</v>
      </c>
      <c r="B76" s="8" t="s">
        <v>65</v>
      </c>
      <c r="C76" s="50" t="s">
        <v>101</v>
      </c>
    </row>
    <row r="77" spans="1:7" hidden="1" x14ac:dyDescent="0.25">
      <c r="A77" s="8" t="s">
        <v>400</v>
      </c>
      <c r="B77" s="8" t="s">
        <v>407</v>
      </c>
      <c r="C77" s="50" t="s">
        <v>32</v>
      </c>
    </row>
    <row r="78" spans="1:7" hidden="1" x14ac:dyDescent="0.25">
      <c r="A78" s="8" t="s">
        <v>310</v>
      </c>
      <c r="B78" s="8" t="s">
        <v>319</v>
      </c>
      <c r="C78" s="50" t="s">
        <v>101</v>
      </c>
    </row>
    <row r="79" spans="1:7" hidden="1" x14ac:dyDescent="0.25">
      <c r="A79" s="71" t="s">
        <v>426</v>
      </c>
      <c r="B79" s="8" t="s">
        <v>65</v>
      </c>
      <c r="C79" s="50" t="s">
        <v>32</v>
      </c>
    </row>
    <row r="80" spans="1:7" hidden="1" x14ac:dyDescent="0.25">
      <c r="A80" s="8" t="s">
        <v>147</v>
      </c>
      <c r="B80" s="8" t="s">
        <v>65</v>
      </c>
      <c r="C80" s="50" t="s">
        <v>33</v>
      </c>
      <c r="E80" s="50" t="s">
        <v>68</v>
      </c>
    </row>
    <row r="81" spans="1:4" hidden="1" x14ac:dyDescent="0.25">
      <c r="A81" s="8" t="s">
        <v>242</v>
      </c>
      <c r="B81" s="8" t="s">
        <v>65</v>
      </c>
      <c r="C81" s="50" t="s">
        <v>32</v>
      </c>
    </row>
    <row r="82" spans="1:4" hidden="1" x14ac:dyDescent="0.25">
      <c r="A82" s="8" t="s">
        <v>278</v>
      </c>
      <c r="B82" s="8" t="s">
        <v>63</v>
      </c>
      <c r="C82" s="50" t="s">
        <v>101</v>
      </c>
    </row>
    <row r="83" spans="1:4" hidden="1" x14ac:dyDescent="0.25">
      <c r="A83" s="8" t="s">
        <v>177</v>
      </c>
      <c r="B83" s="8" t="s">
        <v>111</v>
      </c>
      <c r="C83" s="50" t="s">
        <v>101</v>
      </c>
    </row>
    <row r="84" spans="1:4" hidden="1" x14ac:dyDescent="0.25">
      <c r="A84" s="8" t="s">
        <v>326</v>
      </c>
      <c r="B84" s="8" t="s">
        <v>111</v>
      </c>
      <c r="C84" s="50" t="s">
        <v>101</v>
      </c>
    </row>
    <row r="85" spans="1:4" hidden="1" x14ac:dyDescent="0.25">
      <c r="A85" s="8" t="s">
        <v>313</v>
      </c>
      <c r="B85" s="8" t="s">
        <v>94</v>
      </c>
      <c r="C85" s="50" t="s">
        <v>101</v>
      </c>
    </row>
    <row r="86" spans="1:4" hidden="1" x14ac:dyDescent="0.25">
      <c r="A86" s="8" t="s">
        <v>124</v>
      </c>
      <c r="B86" s="8" t="s">
        <v>94</v>
      </c>
      <c r="C86" s="50" t="s">
        <v>101</v>
      </c>
    </row>
    <row r="87" spans="1:4" hidden="1" x14ac:dyDescent="0.25">
      <c r="A87" s="8" t="s">
        <v>76</v>
      </c>
      <c r="B87" s="8" t="s">
        <v>95</v>
      </c>
      <c r="C87" s="50" t="s">
        <v>33</v>
      </c>
    </row>
    <row r="88" spans="1:4" hidden="1" x14ac:dyDescent="0.25">
      <c r="A88" s="175" t="s">
        <v>581</v>
      </c>
      <c r="B88" s="8" t="s">
        <v>351</v>
      </c>
      <c r="C88" s="176" t="s">
        <v>32</v>
      </c>
    </row>
    <row r="89" spans="1:4" hidden="1" x14ac:dyDescent="0.25">
      <c r="A89" s="8" t="s">
        <v>150</v>
      </c>
      <c r="B89" s="8" t="s">
        <v>110</v>
      </c>
      <c r="C89" s="50" t="s">
        <v>33</v>
      </c>
    </row>
    <row r="90" spans="1:4" hidden="1" x14ac:dyDescent="0.25">
      <c r="A90" s="8" t="s">
        <v>264</v>
      </c>
      <c r="B90" s="8" t="s">
        <v>113</v>
      </c>
      <c r="C90" s="50" t="s">
        <v>101</v>
      </c>
      <c r="D90" s="50" t="s">
        <v>68</v>
      </c>
    </row>
    <row r="91" spans="1:4" hidden="1" x14ac:dyDescent="0.25">
      <c r="A91" s="8" t="s">
        <v>354</v>
      </c>
      <c r="B91" s="63" t="s">
        <v>330</v>
      </c>
      <c r="C91" s="50" t="s">
        <v>101</v>
      </c>
      <c r="D91" s="50" t="s">
        <v>68</v>
      </c>
    </row>
    <row r="92" spans="1:4" hidden="1" x14ac:dyDescent="0.25">
      <c r="A92" s="8" t="s">
        <v>355</v>
      </c>
      <c r="B92" s="63" t="s">
        <v>330</v>
      </c>
      <c r="C92" s="50" t="s">
        <v>32</v>
      </c>
    </row>
    <row r="93" spans="1:4" hidden="1" x14ac:dyDescent="0.25">
      <c r="A93" s="8" t="s">
        <v>138</v>
      </c>
      <c r="B93" s="8" t="s">
        <v>94</v>
      </c>
      <c r="C93" s="50" t="s">
        <v>101</v>
      </c>
    </row>
    <row r="94" spans="1:4" hidden="1" x14ac:dyDescent="0.25">
      <c r="A94" s="8" t="s">
        <v>302</v>
      </c>
      <c r="B94" s="8" t="s">
        <v>317</v>
      </c>
      <c r="C94" s="50" t="s">
        <v>32</v>
      </c>
    </row>
    <row r="95" spans="1:4" hidden="1" x14ac:dyDescent="0.25">
      <c r="A95" s="8" t="s">
        <v>144</v>
      </c>
      <c r="B95" s="8" t="s">
        <v>109</v>
      </c>
      <c r="C95" s="50" t="s">
        <v>32</v>
      </c>
    </row>
    <row r="96" spans="1:4" hidden="1" x14ac:dyDescent="0.25">
      <c r="A96" s="8" t="s">
        <v>17</v>
      </c>
      <c r="B96" s="8" t="s">
        <v>63</v>
      </c>
      <c r="C96" s="50" t="s">
        <v>32</v>
      </c>
    </row>
    <row r="97" spans="1:3" hidden="1" x14ac:dyDescent="0.25">
      <c r="A97" s="8" t="s">
        <v>141</v>
      </c>
      <c r="B97" s="8" t="s">
        <v>94</v>
      </c>
      <c r="C97" s="50" t="s">
        <v>101</v>
      </c>
    </row>
    <row r="98" spans="1:3" hidden="1" x14ac:dyDescent="0.25">
      <c r="A98" s="71" t="s">
        <v>428</v>
      </c>
      <c r="B98" s="8" t="s">
        <v>93</v>
      </c>
      <c r="C98" s="50" t="s">
        <v>101</v>
      </c>
    </row>
    <row r="99" spans="1:3" hidden="1" x14ac:dyDescent="0.25">
      <c r="A99" s="8" t="s">
        <v>356</v>
      </c>
      <c r="B99" s="8" t="s">
        <v>93</v>
      </c>
      <c r="C99" s="50" t="s">
        <v>101</v>
      </c>
    </row>
    <row r="100" spans="1:3" hidden="1" x14ac:dyDescent="0.25">
      <c r="A100" s="8" t="s">
        <v>148</v>
      </c>
      <c r="B100" s="8" t="s">
        <v>65</v>
      </c>
      <c r="C100" s="50" t="s">
        <v>101</v>
      </c>
    </row>
    <row r="101" spans="1:3" hidden="1" x14ac:dyDescent="0.25">
      <c r="A101" s="8" t="s">
        <v>257</v>
      </c>
      <c r="B101" s="8" t="s">
        <v>113</v>
      </c>
      <c r="C101" s="50" t="s">
        <v>101</v>
      </c>
    </row>
    <row r="102" spans="1:3" hidden="1" x14ac:dyDescent="0.25">
      <c r="A102" s="71" t="s">
        <v>436</v>
      </c>
      <c r="B102" s="63" t="s">
        <v>327</v>
      </c>
      <c r="C102" s="50" t="s">
        <v>32</v>
      </c>
    </row>
    <row r="103" spans="1:3" hidden="1" x14ac:dyDescent="0.25">
      <c r="A103" s="8" t="s">
        <v>215</v>
      </c>
      <c r="B103" s="8" t="s">
        <v>202</v>
      </c>
      <c r="C103" s="50" t="s">
        <v>101</v>
      </c>
    </row>
    <row r="104" spans="1:3" hidden="1" x14ac:dyDescent="0.25">
      <c r="A104" s="8" t="s">
        <v>279</v>
      </c>
      <c r="B104" s="8" t="s">
        <v>93</v>
      </c>
      <c r="C104" s="50" t="s">
        <v>101</v>
      </c>
    </row>
    <row r="105" spans="1:3" hidden="1" x14ac:dyDescent="0.25">
      <c r="A105" s="175" t="s">
        <v>583</v>
      </c>
      <c r="B105" s="178" t="s">
        <v>94</v>
      </c>
      <c r="C105" s="176" t="s">
        <v>32</v>
      </c>
    </row>
    <row r="106" spans="1:3" hidden="1" x14ac:dyDescent="0.25">
      <c r="A106" s="8" t="s">
        <v>200</v>
      </c>
      <c r="B106" s="71" t="s">
        <v>113</v>
      </c>
      <c r="C106" s="50" t="s">
        <v>101</v>
      </c>
    </row>
    <row r="107" spans="1:3" hidden="1" x14ac:dyDescent="0.25">
      <c r="A107" s="8" t="s">
        <v>155</v>
      </c>
      <c r="B107" s="8" t="s">
        <v>93</v>
      </c>
      <c r="C107" s="50" t="s">
        <v>101</v>
      </c>
    </row>
    <row r="108" spans="1:3" hidden="1" x14ac:dyDescent="0.25">
      <c r="A108" s="8" t="s">
        <v>152</v>
      </c>
      <c r="B108" s="8" t="s">
        <v>110</v>
      </c>
      <c r="C108" s="50" t="s">
        <v>101</v>
      </c>
    </row>
    <row r="109" spans="1:3" hidden="1" x14ac:dyDescent="0.25">
      <c r="A109" s="8" t="s">
        <v>216</v>
      </c>
      <c r="B109" s="8" t="s">
        <v>202</v>
      </c>
      <c r="C109" s="50" t="s">
        <v>101</v>
      </c>
    </row>
    <row r="110" spans="1:3" hidden="1" x14ac:dyDescent="0.25">
      <c r="A110" s="8" t="s">
        <v>240</v>
      </c>
      <c r="B110" s="8" t="s">
        <v>63</v>
      </c>
      <c r="C110" s="50" t="s">
        <v>101</v>
      </c>
    </row>
    <row r="111" spans="1:3" hidden="1" x14ac:dyDescent="0.25">
      <c r="A111" s="8" t="s">
        <v>22</v>
      </c>
      <c r="B111" s="8" t="s">
        <v>94</v>
      </c>
      <c r="C111" s="50" t="s">
        <v>32</v>
      </c>
    </row>
    <row r="112" spans="1:3" hidden="1" x14ac:dyDescent="0.25">
      <c r="A112" s="8" t="s">
        <v>268</v>
      </c>
      <c r="B112" s="8" t="s">
        <v>113</v>
      </c>
      <c r="C112" s="50" t="s">
        <v>101</v>
      </c>
    </row>
    <row r="113" spans="1:5" hidden="1" x14ac:dyDescent="0.25">
      <c r="A113" t="s">
        <v>474</v>
      </c>
      <c r="B113" s="8" t="s">
        <v>95</v>
      </c>
      <c r="C113" s="50" t="s">
        <v>101</v>
      </c>
    </row>
    <row r="114" spans="1:5" hidden="1" x14ac:dyDescent="0.25">
      <c r="A114" s="8" t="s">
        <v>425</v>
      </c>
      <c r="B114" s="8" t="s">
        <v>95</v>
      </c>
      <c r="C114" s="50" t="s">
        <v>101</v>
      </c>
    </row>
    <row r="115" spans="1:5" hidden="1" x14ac:dyDescent="0.25">
      <c r="A115" s="8" t="s">
        <v>307</v>
      </c>
      <c r="B115" s="8" t="s">
        <v>94</v>
      </c>
      <c r="C115" s="50" t="s">
        <v>101</v>
      </c>
    </row>
    <row r="116" spans="1:5" hidden="1" x14ac:dyDescent="0.25">
      <c r="A116" s="71" t="s">
        <v>423</v>
      </c>
      <c r="B116" s="8" t="s">
        <v>113</v>
      </c>
      <c r="C116" s="50" t="s">
        <v>101</v>
      </c>
    </row>
    <row r="117" spans="1:5" hidden="1" x14ac:dyDescent="0.25">
      <c r="A117" s="8" t="s">
        <v>16</v>
      </c>
      <c r="B117" s="8" t="s">
        <v>93</v>
      </c>
      <c r="C117" s="50" t="s">
        <v>33</v>
      </c>
      <c r="D117" s="50" t="s">
        <v>68</v>
      </c>
    </row>
    <row r="118" spans="1:5" hidden="1" x14ac:dyDescent="0.25">
      <c r="A118" s="8" t="s">
        <v>357</v>
      </c>
      <c r="B118" s="8" t="s">
        <v>318</v>
      </c>
      <c r="C118" s="50" t="s">
        <v>32</v>
      </c>
    </row>
    <row r="119" spans="1:5" hidden="1" x14ac:dyDescent="0.25">
      <c r="A119" s="8" t="s">
        <v>293</v>
      </c>
      <c r="B119" s="8" t="s">
        <v>94</v>
      </c>
      <c r="C119" s="50" t="s">
        <v>32</v>
      </c>
    </row>
    <row r="120" spans="1:5" hidden="1" x14ac:dyDescent="0.25">
      <c r="A120" s="8" t="s">
        <v>157</v>
      </c>
      <c r="B120" s="8" t="s">
        <v>63</v>
      </c>
      <c r="C120" s="50" t="s">
        <v>33</v>
      </c>
    </row>
    <row r="121" spans="1:5" hidden="1" x14ac:dyDescent="0.25">
      <c r="A121" s="8" t="s">
        <v>262</v>
      </c>
      <c r="B121" s="8" t="s">
        <v>113</v>
      </c>
      <c r="C121" s="50" t="s">
        <v>101</v>
      </c>
    </row>
    <row r="122" spans="1:5" hidden="1" x14ac:dyDescent="0.25">
      <c r="A122" s="8" t="s">
        <v>405</v>
      </c>
      <c r="B122" s="8" t="s">
        <v>93</v>
      </c>
      <c r="C122" s="50" t="s">
        <v>101</v>
      </c>
    </row>
    <row r="123" spans="1:5" hidden="1" x14ac:dyDescent="0.25">
      <c r="A123" s="8" t="s">
        <v>325</v>
      </c>
      <c r="B123" s="8" t="s">
        <v>315</v>
      </c>
      <c r="C123" s="50" t="s">
        <v>32</v>
      </c>
    </row>
    <row r="124" spans="1:5" hidden="1" x14ac:dyDescent="0.25">
      <c r="A124" t="s">
        <v>457</v>
      </c>
      <c r="B124" s="8" t="s">
        <v>65</v>
      </c>
      <c r="C124" s="50" t="s">
        <v>101</v>
      </c>
    </row>
    <row r="125" spans="1:5" hidden="1" x14ac:dyDescent="0.25">
      <c r="A125" s="8" t="s">
        <v>296</v>
      </c>
      <c r="B125" s="8" t="s">
        <v>315</v>
      </c>
      <c r="C125" s="50" t="s">
        <v>101</v>
      </c>
    </row>
    <row r="126" spans="1:5" hidden="1" x14ac:dyDescent="0.25">
      <c r="A126" s="8" t="s">
        <v>432</v>
      </c>
      <c r="B126" s="8" t="s">
        <v>63</v>
      </c>
      <c r="C126" s="50" t="s">
        <v>101</v>
      </c>
      <c r="D126" s="50" t="s">
        <v>68</v>
      </c>
    </row>
    <row r="127" spans="1:5" hidden="1" x14ac:dyDescent="0.25">
      <c r="A127" s="8" t="s">
        <v>69</v>
      </c>
      <c r="B127" s="8" t="s">
        <v>63</v>
      </c>
      <c r="C127" s="50" t="s">
        <v>32</v>
      </c>
      <c r="E127" s="50" t="s">
        <v>68</v>
      </c>
    </row>
    <row r="128" spans="1:5" hidden="1" x14ac:dyDescent="0.25">
      <c r="A128" s="8" t="s">
        <v>237</v>
      </c>
      <c r="B128" s="8" t="s">
        <v>63</v>
      </c>
      <c r="C128" s="50" t="s">
        <v>33</v>
      </c>
    </row>
    <row r="129" spans="1:3" hidden="1" x14ac:dyDescent="0.25">
      <c r="A129" s="8" t="s">
        <v>238</v>
      </c>
      <c r="B129" s="8" t="s">
        <v>63</v>
      </c>
      <c r="C129" s="50" t="s">
        <v>101</v>
      </c>
    </row>
    <row r="130" spans="1:3" hidden="1" x14ac:dyDescent="0.25">
      <c r="A130" s="71" t="s">
        <v>446</v>
      </c>
      <c r="B130" s="63" t="s">
        <v>327</v>
      </c>
      <c r="C130" s="50" t="s">
        <v>101</v>
      </c>
    </row>
    <row r="131" spans="1:3" hidden="1" x14ac:dyDescent="0.25">
      <c r="A131" t="s">
        <v>479</v>
      </c>
      <c r="B131" s="8" t="s">
        <v>350</v>
      </c>
      <c r="C131" s="50" t="s">
        <v>32</v>
      </c>
    </row>
    <row r="132" spans="1:3" hidden="1" x14ac:dyDescent="0.25">
      <c r="A132" s="8" t="s">
        <v>132</v>
      </c>
      <c r="B132" s="8" t="s">
        <v>94</v>
      </c>
      <c r="C132" s="50" t="s">
        <v>101</v>
      </c>
    </row>
    <row r="133" spans="1:3" hidden="1" x14ac:dyDescent="0.25">
      <c r="A133" s="8" t="s">
        <v>142</v>
      </c>
      <c r="B133" s="8" t="s">
        <v>94</v>
      </c>
      <c r="C133" s="50" t="s">
        <v>101</v>
      </c>
    </row>
    <row r="134" spans="1:3" hidden="1" x14ac:dyDescent="0.25">
      <c r="A134" s="8" t="s">
        <v>12</v>
      </c>
      <c r="B134" s="8" t="s">
        <v>63</v>
      </c>
      <c r="C134" s="50" t="s">
        <v>32</v>
      </c>
    </row>
    <row r="135" spans="1:3" hidden="1" x14ac:dyDescent="0.25">
      <c r="A135" s="8" t="s">
        <v>280</v>
      </c>
      <c r="B135" s="8" t="s">
        <v>93</v>
      </c>
      <c r="C135" s="50" t="s">
        <v>101</v>
      </c>
    </row>
    <row r="136" spans="1:3" hidden="1" x14ac:dyDescent="0.25">
      <c r="A136" s="8" t="s">
        <v>292</v>
      </c>
      <c r="B136" s="8" t="s">
        <v>94</v>
      </c>
      <c r="C136" s="50" t="s">
        <v>32</v>
      </c>
    </row>
    <row r="137" spans="1:3" hidden="1" x14ac:dyDescent="0.25">
      <c r="A137" s="8" t="s">
        <v>263</v>
      </c>
      <c r="B137" s="8" t="s">
        <v>113</v>
      </c>
      <c r="C137" s="50" t="s">
        <v>101</v>
      </c>
    </row>
    <row r="138" spans="1:3" hidden="1" x14ac:dyDescent="0.25">
      <c r="A138" s="8" t="s">
        <v>159</v>
      </c>
      <c r="B138" s="8" t="s">
        <v>113</v>
      </c>
      <c r="C138" s="50" t="s">
        <v>33</v>
      </c>
    </row>
    <row r="139" spans="1:3" hidden="1" x14ac:dyDescent="0.25">
      <c r="A139" s="8" t="s">
        <v>250</v>
      </c>
      <c r="B139" s="8" t="s">
        <v>110</v>
      </c>
      <c r="C139" s="50" t="s">
        <v>101</v>
      </c>
    </row>
    <row r="140" spans="1:3" hidden="1" x14ac:dyDescent="0.25">
      <c r="A140" s="8" t="s">
        <v>258</v>
      </c>
      <c r="B140" s="8" t="s">
        <v>113</v>
      </c>
      <c r="C140" s="50" t="s">
        <v>101</v>
      </c>
    </row>
    <row r="141" spans="1:3" hidden="1" x14ac:dyDescent="0.25">
      <c r="A141" s="8" t="s">
        <v>14</v>
      </c>
      <c r="B141" s="8" t="s">
        <v>63</v>
      </c>
      <c r="C141" s="50" t="s">
        <v>32</v>
      </c>
    </row>
    <row r="142" spans="1:3" hidden="1" x14ac:dyDescent="0.25">
      <c r="A142" t="s">
        <v>482</v>
      </c>
      <c r="B142" s="8" t="s">
        <v>94</v>
      </c>
      <c r="C142" s="50" t="s">
        <v>32</v>
      </c>
    </row>
    <row r="143" spans="1:3" hidden="1" x14ac:dyDescent="0.25">
      <c r="A143" s="8" t="s">
        <v>15</v>
      </c>
      <c r="B143" s="9" t="s">
        <v>93</v>
      </c>
      <c r="C143" s="50" t="s">
        <v>32</v>
      </c>
    </row>
    <row r="144" spans="1:3" hidden="1" x14ac:dyDescent="0.25">
      <c r="A144" s="8" t="s">
        <v>39</v>
      </c>
      <c r="B144" s="8" t="s">
        <v>63</v>
      </c>
      <c r="C144" s="50" t="s">
        <v>101</v>
      </c>
    </row>
    <row r="145" spans="1:5" hidden="1" x14ac:dyDescent="0.25">
      <c r="A145" s="8" t="s">
        <v>295</v>
      </c>
      <c r="B145" s="8" t="s">
        <v>202</v>
      </c>
      <c r="C145" s="50" t="s">
        <v>101</v>
      </c>
    </row>
    <row r="146" spans="1:5" hidden="1" x14ac:dyDescent="0.25">
      <c r="A146" s="8" t="s">
        <v>261</v>
      </c>
      <c r="B146" s="8" t="s">
        <v>113</v>
      </c>
      <c r="C146" s="50" t="s">
        <v>101</v>
      </c>
    </row>
    <row r="147" spans="1:5" hidden="1" x14ac:dyDescent="0.25">
      <c r="A147" s="8" t="s">
        <v>164</v>
      </c>
      <c r="B147" s="8" t="s">
        <v>95</v>
      </c>
      <c r="C147" s="50" t="s">
        <v>101</v>
      </c>
    </row>
    <row r="148" spans="1:5" hidden="1" x14ac:dyDescent="0.25">
      <c r="A148" s="8" t="s">
        <v>191</v>
      </c>
      <c r="B148" s="8" t="s">
        <v>111</v>
      </c>
      <c r="C148" s="50" t="s">
        <v>32</v>
      </c>
    </row>
    <row r="149" spans="1:5" hidden="1" x14ac:dyDescent="0.25">
      <c r="A149" s="71" t="s">
        <v>450</v>
      </c>
      <c r="B149" s="63" t="s">
        <v>327</v>
      </c>
      <c r="C149" s="50" t="s">
        <v>101</v>
      </c>
    </row>
    <row r="150" spans="1:5" hidden="1" x14ac:dyDescent="0.25">
      <c r="A150" s="8" t="s">
        <v>80</v>
      </c>
      <c r="B150" s="8" t="s">
        <v>95</v>
      </c>
      <c r="C150" s="50" t="s">
        <v>101</v>
      </c>
      <c r="D150" s="50" t="s">
        <v>7</v>
      </c>
    </row>
    <row r="151" spans="1:5" hidden="1" x14ac:dyDescent="0.25">
      <c r="A151" s="8" t="s">
        <v>282</v>
      </c>
      <c r="B151" s="8" t="s">
        <v>93</v>
      </c>
      <c r="C151" s="50" t="s">
        <v>101</v>
      </c>
    </row>
    <row r="152" spans="1:5" hidden="1" x14ac:dyDescent="0.25">
      <c r="A152" s="8" t="s">
        <v>183</v>
      </c>
      <c r="B152" s="8" t="s">
        <v>93</v>
      </c>
      <c r="C152" s="50" t="s">
        <v>101</v>
      </c>
    </row>
    <row r="153" spans="1:5" hidden="1" x14ac:dyDescent="0.25">
      <c r="A153" s="8" t="s">
        <v>184</v>
      </c>
      <c r="B153" s="8" t="s">
        <v>93</v>
      </c>
      <c r="C153" s="50" t="s">
        <v>101</v>
      </c>
    </row>
    <row r="154" spans="1:5" hidden="1" x14ac:dyDescent="0.25">
      <c r="A154" s="8" t="s">
        <v>285</v>
      </c>
      <c r="B154" s="8" t="s">
        <v>93</v>
      </c>
      <c r="C154" s="50" t="s">
        <v>101</v>
      </c>
    </row>
    <row r="155" spans="1:5" hidden="1" x14ac:dyDescent="0.25">
      <c r="A155" s="8" t="s">
        <v>127</v>
      </c>
      <c r="B155" s="8" t="s">
        <v>94</v>
      </c>
      <c r="C155" s="50" t="s">
        <v>101</v>
      </c>
    </row>
    <row r="156" spans="1:5" hidden="1" x14ac:dyDescent="0.25">
      <c r="A156" s="8" t="s">
        <v>185</v>
      </c>
      <c r="B156" s="71" t="s">
        <v>113</v>
      </c>
      <c r="C156" s="50" t="s">
        <v>32</v>
      </c>
    </row>
    <row r="157" spans="1:5" hidden="1" x14ac:dyDescent="0.25">
      <c r="A157" s="8" t="s">
        <v>358</v>
      </c>
      <c r="B157" s="63" t="s">
        <v>330</v>
      </c>
      <c r="C157" s="50" t="s">
        <v>101</v>
      </c>
    </row>
    <row r="158" spans="1:5" hidden="1" x14ac:dyDescent="0.25">
      <c r="A158" s="71" t="s">
        <v>439</v>
      </c>
      <c r="B158" s="8" t="s">
        <v>327</v>
      </c>
      <c r="C158" s="50" t="s">
        <v>101</v>
      </c>
      <c r="E158" s="50" t="s">
        <v>68</v>
      </c>
    </row>
    <row r="159" spans="1:5" hidden="1" x14ac:dyDescent="0.25">
      <c r="A159" s="8" t="s">
        <v>267</v>
      </c>
      <c r="B159" s="8" t="s">
        <v>113</v>
      </c>
      <c r="C159" s="50" t="s">
        <v>101</v>
      </c>
    </row>
    <row r="160" spans="1:5" hidden="1" x14ac:dyDescent="0.25">
      <c r="A160" s="8" t="s">
        <v>305</v>
      </c>
      <c r="B160" s="8" t="s">
        <v>318</v>
      </c>
      <c r="C160" s="50" t="s">
        <v>101</v>
      </c>
    </row>
    <row r="161" spans="1:5" hidden="1" x14ac:dyDescent="0.25">
      <c r="A161" s="8" t="s">
        <v>275</v>
      </c>
      <c r="B161" s="8" t="s">
        <v>202</v>
      </c>
      <c r="C161" s="50" t="s">
        <v>101</v>
      </c>
    </row>
    <row r="162" spans="1:5" hidden="1" x14ac:dyDescent="0.25">
      <c r="A162" s="8" t="s">
        <v>27</v>
      </c>
      <c r="B162" s="8" t="s">
        <v>63</v>
      </c>
      <c r="C162" s="50" t="s">
        <v>33</v>
      </c>
    </row>
    <row r="163" spans="1:5" hidden="1" x14ac:dyDescent="0.25">
      <c r="A163" s="8" t="s">
        <v>66</v>
      </c>
      <c r="B163" s="8" t="s">
        <v>94</v>
      </c>
      <c r="C163" s="50" t="s">
        <v>32</v>
      </c>
    </row>
    <row r="164" spans="1:5" hidden="1" x14ac:dyDescent="0.25">
      <c r="A164" s="8" t="s">
        <v>126</v>
      </c>
      <c r="B164" s="8" t="s">
        <v>94</v>
      </c>
      <c r="C164" s="50" t="s">
        <v>32</v>
      </c>
      <c r="E164" s="50" t="s">
        <v>68</v>
      </c>
    </row>
    <row r="165" spans="1:5" hidden="1" x14ac:dyDescent="0.25">
      <c r="A165" s="8" t="s">
        <v>259</v>
      </c>
      <c r="B165" s="8" t="s">
        <v>113</v>
      </c>
      <c r="C165" s="50" t="s">
        <v>101</v>
      </c>
    </row>
    <row r="166" spans="1:5" hidden="1" x14ac:dyDescent="0.25">
      <c r="A166" s="175" t="s">
        <v>584</v>
      </c>
      <c r="B166" s="178" t="s">
        <v>590</v>
      </c>
      <c r="C166" s="176" t="s">
        <v>32</v>
      </c>
    </row>
    <row r="167" spans="1:5" hidden="1" x14ac:dyDescent="0.25">
      <c r="A167" s="8" t="s">
        <v>82</v>
      </c>
      <c r="B167" s="8" t="s">
        <v>94</v>
      </c>
      <c r="C167" s="50" t="s">
        <v>101</v>
      </c>
    </row>
    <row r="168" spans="1:5" hidden="1" x14ac:dyDescent="0.25">
      <c r="A168" s="71" t="s">
        <v>447</v>
      </c>
      <c r="B168" s="63" t="s">
        <v>327</v>
      </c>
      <c r="C168" s="50" t="s">
        <v>101</v>
      </c>
    </row>
    <row r="169" spans="1:5" hidden="1" x14ac:dyDescent="0.25">
      <c r="A169" s="8" t="s">
        <v>74</v>
      </c>
      <c r="B169" s="8" t="s">
        <v>63</v>
      </c>
      <c r="C169" s="50" t="s">
        <v>33</v>
      </c>
    </row>
    <row r="170" spans="1:5" hidden="1" x14ac:dyDescent="0.25">
      <c r="A170" s="71" t="s">
        <v>440</v>
      </c>
      <c r="B170" s="8" t="s">
        <v>327</v>
      </c>
      <c r="C170" s="50" t="s">
        <v>101</v>
      </c>
    </row>
    <row r="171" spans="1:5" hidden="1" x14ac:dyDescent="0.25">
      <c r="A171" t="s">
        <v>475</v>
      </c>
      <c r="B171" s="8" t="s">
        <v>94</v>
      </c>
      <c r="C171" s="50" t="s">
        <v>101</v>
      </c>
    </row>
    <row r="172" spans="1:5" hidden="1" x14ac:dyDescent="0.25">
      <c r="A172" s="8" t="s">
        <v>161</v>
      </c>
      <c r="B172" s="8" t="s">
        <v>113</v>
      </c>
      <c r="C172" s="50" t="s">
        <v>33</v>
      </c>
    </row>
    <row r="173" spans="1:5" hidden="1" x14ac:dyDescent="0.25">
      <c r="A173" s="8" t="s">
        <v>156</v>
      </c>
      <c r="B173" s="8" t="s">
        <v>111</v>
      </c>
      <c r="C173" s="50" t="s">
        <v>33</v>
      </c>
    </row>
    <row r="174" spans="1:5" hidden="1" x14ac:dyDescent="0.25">
      <c r="A174" t="s">
        <v>477</v>
      </c>
      <c r="B174" s="8" t="s">
        <v>95</v>
      </c>
      <c r="C174" s="50" t="s">
        <v>101</v>
      </c>
    </row>
    <row r="175" spans="1:5" hidden="1" x14ac:dyDescent="0.25">
      <c r="A175" t="s">
        <v>480</v>
      </c>
      <c r="B175" s="8" t="s">
        <v>63</v>
      </c>
      <c r="C175" s="50" t="s">
        <v>101</v>
      </c>
    </row>
    <row r="176" spans="1:5" hidden="1" x14ac:dyDescent="0.25">
      <c r="A176" s="8" t="s">
        <v>162</v>
      </c>
      <c r="B176" s="8" t="s">
        <v>113</v>
      </c>
      <c r="C176" s="50" t="s">
        <v>32</v>
      </c>
      <c r="E176" s="50" t="s">
        <v>68</v>
      </c>
    </row>
    <row r="177" spans="1:5" hidden="1" x14ac:dyDescent="0.25">
      <c r="A177" s="8" t="s">
        <v>255</v>
      </c>
      <c r="B177" s="8" t="s">
        <v>113</v>
      </c>
      <c r="C177" s="50" t="s">
        <v>101</v>
      </c>
    </row>
    <row r="178" spans="1:5" hidden="1" x14ac:dyDescent="0.25">
      <c r="A178" s="8" t="s">
        <v>359</v>
      </c>
      <c r="B178" s="8" t="s">
        <v>350</v>
      </c>
      <c r="C178" s="50" t="s">
        <v>101</v>
      </c>
    </row>
    <row r="179" spans="1:5" hidden="1" x14ac:dyDescent="0.25">
      <c r="A179" s="8" t="s">
        <v>312</v>
      </c>
      <c r="B179" s="63" t="s">
        <v>433</v>
      </c>
      <c r="C179" s="50" t="s">
        <v>32</v>
      </c>
    </row>
    <row r="180" spans="1:5" hidden="1" x14ac:dyDescent="0.25">
      <c r="A180" s="8" t="s">
        <v>20</v>
      </c>
      <c r="B180" s="8" t="s">
        <v>65</v>
      </c>
      <c r="C180" s="50" t="s">
        <v>32</v>
      </c>
    </row>
    <row r="181" spans="1:5" hidden="1" x14ac:dyDescent="0.25">
      <c r="A181" s="8" t="s">
        <v>186</v>
      </c>
      <c r="B181" s="8" t="s">
        <v>95</v>
      </c>
      <c r="C181" s="50" t="s">
        <v>101</v>
      </c>
    </row>
    <row r="182" spans="1:5" hidden="1" x14ac:dyDescent="0.25">
      <c r="A182" s="8" t="s">
        <v>306</v>
      </c>
      <c r="B182" s="8" t="s">
        <v>315</v>
      </c>
      <c r="C182" s="50" t="s">
        <v>101</v>
      </c>
    </row>
    <row r="183" spans="1:5" hidden="1" x14ac:dyDescent="0.25">
      <c r="A183" s="63" t="s">
        <v>463</v>
      </c>
      <c r="B183" s="8" t="s">
        <v>109</v>
      </c>
      <c r="C183" s="50" t="s">
        <v>101</v>
      </c>
    </row>
    <row r="184" spans="1:5" hidden="1" x14ac:dyDescent="0.25">
      <c r="A184" s="8" t="s">
        <v>197</v>
      </c>
      <c r="B184" s="8" t="s">
        <v>65</v>
      </c>
      <c r="C184" s="50" t="s">
        <v>101</v>
      </c>
    </row>
    <row r="185" spans="1:5" hidden="1" x14ac:dyDescent="0.25">
      <c r="A185" s="8" t="s">
        <v>25</v>
      </c>
      <c r="B185" s="8" t="s">
        <v>63</v>
      </c>
      <c r="C185" s="50" t="s">
        <v>101</v>
      </c>
    </row>
    <row r="186" spans="1:5" hidden="1" x14ac:dyDescent="0.25">
      <c r="A186" s="71" t="s">
        <v>438</v>
      </c>
      <c r="B186" s="63" t="s">
        <v>327</v>
      </c>
      <c r="C186" s="50" t="s">
        <v>33</v>
      </c>
    </row>
    <row r="187" spans="1:5" hidden="1" x14ac:dyDescent="0.25">
      <c r="A187" s="8" t="s">
        <v>187</v>
      </c>
      <c r="B187" s="8" t="s">
        <v>93</v>
      </c>
      <c r="C187" s="50" t="s">
        <v>32</v>
      </c>
      <c r="D187" s="50" t="s">
        <v>7</v>
      </c>
      <c r="E187" s="50" t="s">
        <v>68</v>
      </c>
    </row>
    <row r="188" spans="1:5" hidden="1" x14ac:dyDescent="0.25">
      <c r="A188" s="8" t="s">
        <v>281</v>
      </c>
      <c r="B188" s="8" t="s">
        <v>93</v>
      </c>
      <c r="C188" s="50" t="s">
        <v>101</v>
      </c>
    </row>
    <row r="189" spans="1:5" hidden="1" x14ac:dyDescent="0.25">
      <c r="A189" s="8" t="s">
        <v>188</v>
      </c>
      <c r="B189" s="8" t="s">
        <v>93</v>
      </c>
      <c r="C189" s="50" t="s">
        <v>101</v>
      </c>
    </row>
    <row r="190" spans="1:5" hidden="1" x14ac:dyDescent="0.25">
      <c r="A190" s="8" t="s">
        <v>139</v>
      </c>
      <c r="B190" s="8" t="s">
        <v>94</v>
      </c>
      <c r="C190" s="50" t="s">
        <v>101</v>
      </c>
    </row>
    <row r="191" spans="1:5" hidden="1" x14ac:dyDescent="0.25">
      <c r="A191" s="8" t="s">
        <v>154</v>
      </c>
      <c r="B191" s="8" t="s">
        <v>93</v>
      </c>
      <c r="C191" s="50" t="s">
        <v>32</v>
      </c>
    </row>
    <row r="192" spans="1:5" hidden="1" x14ac:dyDescent="0.25">
      <c r="A192" s="71" t="s">
        <v>445</v>
      </c>
      <c r="B192" s="63" t="s">
        <v>433</v>
      </c>
      <c r="C192" s="50" t="s">
        <v>101</v>
      </c>
    </row>
    <row r="193" spans="1:4" hidden="1" x14ac:dyDescent="0.25">
      <c r="A193" s="8" t="s">
        <v>288</v>
      </c>
      <c r="B193" s="8" t="s">
        <v>315</v>
      </c>
      <c r="C193" s="50" t="s">
        <v>33</v>
      </c>
    </row>
    <row r="194" spans="1:4" hidden="1" x14ac:dyDescent="0.25">
      <c r="A194" s="8" t="s">
        <v>265</v>
      </c>
      <c r="B194" s="8" t="s">
        <v>113</v>
      </c>
      <c r="C194" s="50" t="s">
        <v>101</v>
      </c>
    </row>
    <row r="195" spans="1:4" hidden="1" x14ac:dyDescent="0.25">
      <c r="A195" s="8" t="s">
        <v>287</v>
      </c>
      <c r="B195" s="8" t="s">
        <v>94</v>
      </c>
      <c r="C195" s="50" t="s">
        <v>32</v>
      </c>
    </row>
    <row r="196" spans="1:4" hidden="1" x14ac:dyDescent="0.25">
      <c r="A196" s="8" t="s">
        <v>402</v>
      </c>
      <c r="B196" s="8" t="s">
        <v>407</v>
      </c>
      <c r="C196" s="50" t="s">
        <v>33</v>
      </c>
    </row>
    <row r="197" spans="1:4" hidden="1" x14ac:dyDescent="0.25">
      <c r="A197" t="s">
        <v>481</v>
      </c>
      <c r="B197" s="8" t="s">
        <v>111</v>
      </c>
      <c r="C197" s="50" t="s">
        <v>101</v>
      </c>
    </row>
    <row r="198" spans="1:4" hidden="1" x14ac:dyDescent="0.25">
      <c r="A198" s="8" t="s">
        <v>224</v>
      </c>
      <c r="B198" s="8" t="s">
        <v>202</v>
      </c>
      <c r="C198" s="50" t="s">
        <v>32</v>
      </c>
    </row>
    <row r="199" spans="1:4" hidden="1" x14ac:dyDescent="0.25">
      <c r="A199" s="8" t="s">
        <v>77</v>
      </c>
      <c r="B199" s="8" t="s">
        <v>94</v>
      </c>
      <c r="C199" s="50" t="s">
        <v>33</v>
      </c>
    </row>
    <row r="200" spans="1:4" hidden="1" x14ac:dyDescent="0.25">
      <c r="A200" s="8" t="s">
        <v>29</v>
      </c>
      <c r="B200" s="8" t="s">
        <v>63</v>
      </c>
      <c r="C200" s="50" t="s">
        <v>101</v>
      </c>
    </row>
    <row r="201" spans="1:4" hidden="1" x14ac:dyDescent="0.25">
      <c r="A201" s="8" t="s">
        <v>189</v>
      </c>
      <c r="B201" s="8" t="s">
        <v>93</v>
      </c>
      <c r="C201" s="50" t="s">
        <v>101</v>
      </c>
    </row>
    <row r="202" spans="1:4" hidden="1" x14ac:dyDescent="0.25">
      <c r="A202" t="s">
        <v>488</v>
      </c>
      <c r="B202" s="8" t="s">
        <v>330</v>
      </c>
      <c r="C202" s="50" t="s">
        <v>32</v>
      </c>
    </row>
    <row r="203" spans="1:4" hidden="1" x14ac:dyDescent="0.25">
      <c r="A203" s="8" t="s">
        <v>67</v>
      </c>
      <c r="B203" s="8" t="s">
        <v>65</v>
      </c>
      <c r="C203" s="50" t="s">
        <v>32</v>
      </c>
      <c r="D203" s="50" t="s">
        <v>68</v>
      </c>
    </row>
    <row r="204" spans="1:4" hidden="1" x14ac:dyDescent="0.25">
      <c r="A204" s="8" t="s">
        <v>291</v>
      </c>
      <c r="B204" s="8" t="s">
        <v>317</v>
      </c>
      <c r="C204" s="50" t="s">
        <v>32</v>
      </c>
    </row>
    <row r="205" spans="1:4" hidden="1" x14ac:dyDescent="0.25">
      <c r="A205" s="8" t="s">
        <v>71</v>
      </c>
      <c r="B205" s="8" t="s">
        <v>94</v>
      </c>
      <c r="C205" s="50" t="s">
        <v>32</v>
      </c>
    </row>
    <row r="206" spans="1:4" hidden="1" x14ac:dyDescent="0.25">
      <c r="A206" s="8" t="s">
        <v>125</v>
      </c>
      <c r="B206" s="8" t="s">
        <v>94</v>
      </c>
      <c r="C206" s="50" t="s">
        <v>33</v>
      </c>
    </row>
    <row r="207" spans="1:4" hidden="1" x14ac:dyDescent="0.25">
      <c r="A207" t="s">
        <v>476</v>
      </c>
      <c r="B207" s="8" t="s">
        <v>63</v>
      </c>
      <c r="C207" s="50" t="s">
        <v>101</v>
      </c>
    </row>
    <row r="208" spans="1:4" hidden="1" x14ac:dyDescent="0.25">
      <c r="A208" s="71" t="s">
        <v>437</v>
      </c>
      <c r="B208" s="63" t="s">
        <v>454</v>
      </c>
      <c r="C208" s="50" t="s">
        <v>32</v>
      </c>
    </row>
    <row r="209" spans="1:4" hidden="1" x14ac:dyDescent="0.25">
      <c r="A209" s="8" t="s">
        <v>131</v>
      </c>
      <c r="B209" s="8" t="s">
        <v>94</v>
      </c>
      <c r="C209" s="50" t="s">
        <v>101</v>
      </c>
    </row>
    <row r="210" spans="1:4" hidden="1" x14ac:dyDescent="0.25">
      <c r="A210" s="8" t="s">
        <v>226</v>
      </c>
      <c r="B210" s="8" t="s">
        <v>202</v>
      </c>
      <c r="C210" s="50" t="s">
        <v>101</v>
      </c>
    </row>
    <row r="211" spans="1:4" hidden="1" x14ac:dyDescent="0.25">
      <c r="A211" s="8" t="s">
        <v>360</v>
      </c>
      <c r="B211" s="8" t="s">
        <v>350</v>
      </c>
      <c r="C211" s="50" t="s">
        <v>32</v>
      </c>
    </row>
    <row r="212" spans="1:4" hidden="1" x14ac:dyDescent="0.25">
      <c r="A212" s="8" t="s">
        <v>297</v>
      </c>
      <c r="B212" s="8" t="s">
        <v>315</v>
      </c>
      <c r="C212" s="50" t="s">
        <v>101</v>
      </c>
    </row>
    <row r="213" spans="1:4" hidden="1" x14ac:dyDescent="0.25">
      <c r="A213" s="71" t="s">
        <v>441</v>
      </c>
      <c r="B213" s="8" t="s">
        <v>327</v>
      </c>
      <c r="C213" s="50" t="s">
        <v>101</v>
      </c>
    </row>
    <row r="214" spans="1:4" hidden="1" x14ac:dyDescent="0.25">
      <c r="A214" s="8" t="s">
        <v>227</v>
      </c>
      <c r="B214" s="8" t="s">
        <v>202</v>
      </c>
      <c r="C214" s="50" t="s">
        <v>101</v>
      </c>
      <c r="D214" s="50" t="s">
        <v>68</v>
      </c>
    </row>
    <row r="215" spans="1:4" hidden="1" x14ac:dyDescent="0.25">
      <c r="A215" s="8" t="s">
        <v>266</v>
      </c>
      <c r="B215" s="8" t="s">
        <v>113</v>
      </c>
      <c r="C215" s="50" t="s">
        <v>101</v>
      </c>
    </row>
    <row r="216" spans="1:4" hidden="1" x14ac:dyDescent="0.25">
      <c r="A216" s="8" t="s">
        <v>133</v>
      </c>
      <c r="B216" s="8" t="s">
        <v>94</v>
      </c>
      <c r="C216" s="50" t="s">
        <v>101</v>
      </c>
    </row>
    <row r="217" spans="1:4" hidden="1" x14ac:dyDescent="0.25">
      <c r="A217" s="8" t="s">
        <v>286</v>
      </c>
      <c r="B217" s="8" t="s">
        <v>93</v>
      </c>
      <c r="C217" s="50" t="s">
        <v>101</v>
      </c>
    </row>
    <row r="218" spans="1:4" x14ac:dyDescent="0.25">
      <c r="A218" s="8" t="s">
        <v>290</v>
      </c>
      <c r="B218" s="63" t="s">
        <v>455</v>
      </c>
      <c r="C218" s="50" t="s">
        <v>32</v>
      </c>
    </row>
    <row r="219" spans="1:4" hidden="1" x14ac:dyDescent="0.25">
      <c r="A219" s="8" t="s">
        <v>229</v>
      </c>
      <c r="B219" s="8" t="s">
        <v>202</v>
      </c>
      <c r="C219" s="50" t="s">
        <v>101</v>
      </c>
    </row>
    <row r="220" spans="1:4" hidden="1" x14ac:dyDescent="0.25">
      <c r="A220" s="8" t="s">
        <v>230</v>
      </c>
      <c r="B220" s="8" t="s">
        <v>202</v>
      </c>
      <c r="C220" s="50" t="s">
        <v>101</v>
      </c>
    </row>
    <row r="221" spans="1:4" hidden="1" x14ac:dyDescent="0.25">
      <c r="A221" s="8" t="s">
        <v>298</v>
      </c>
      <c r="B221" s="8" t="s">
        <v>350</v>
      </c>
      <c r="C221" s="50" t="s">
        <v>32</v>
      </c>
    </row>
    <row r="222" spans="1:4" hidden="1" x14ac:dyDescent="0.25">
      <c r="A222" s="8" t="s">
        <v>190</v>
      </c>
      <c r="B222" s="8" t="s">
        <v>93</v>
      </c>
      <c r="C222" s="50" t="s">
        <v>33</v>
      </c>
    </row>
    <row r="223" spans="1:4" hidden="1" x14ac:dyDescent="0.25">
      <c r="A223" s="8" t="s">
        <v>284</v>
      </c>
      <c r="B223" s="8" t="s">
        <v>112</v>
      </c>
      <c r="C223" s="50" t="s">
        <v>101</v>
      </c>
    </row>
    <row r="224" spans="1:4" hidden="1" x14ac:dyDescent="0.25">
      <c r="A224" s="71" t="s">
        <v>449</v>
      </c>
      <c r="B224" s="63" t="s">
        <v>327</v>
      </c>
      <c r="C224" s="50" t="s">
        <v>101</v>
      </c>
    </row>
    <row r="225" spans="1:3" hidden="1" x14ac:dyDescent="0.25">
      <c r="A225" s="8" t="s">
        <v>252</v>
      </c>
      <c r="B225" s="8" t="s">
        <v>113</v>
      </c>
      <c r="C225" s="50" t="s">
        <v>101</v>
      </c>
    </row>
    <row r="226" spans="1:3" hidden="1" x14ac:dyDescent="0.25">
      <c r="A226" s="8" t="s">
        <v>401</v>
      </c>
      <c r="B226" s="8" t="s">
        <v>111</v>
      </c>
      <c r="C226" s="50" t="s">
        <v>32</v>
      </c>
    </row>
    <row r="227" spans="1:3" hidden="1" x14ac:dyDescent="0.25">
      <c r="A227" s="8" t="s">
        <v>406</v>
      </c>
      <c r="B227" s="8" t="s">
        <v>93</v>
      </c>
      <c r="C227" s="50" t="s">
        <v>101</v>
      </c>
    </row>
    <row r="228" spans="1:3" hidden="1" x14ac:dyDescent="0.25">
      <c r="A228" t="s">
        <v>456</v>
      </c>
      <c r="B228" s="8" t="s">
        <v>94</v>
      </c>
      <c r="C228" s="50" t="s">
        <v>33</v>
      </c>
    </row>
    <row r="229" spans="1:3" hidden="1" x14ac:dyDescent="0.25">
      <c r="A229" s="8" t="s">
        <v>145</v>
      </c>
      <c r="B229" s="8" t="s">
        <v>109</v>
      </c>
      <c r="C229" s="50" t="s">
        <v>32</v>
      </c>
    </row>
    <row r="230" spans="1:3" hidden="1" x14ac:dyDescent="0.25">
      <c r="A230" s="8" t="s">
        <v>361</v>
      </c>
      <c r="B230" s="8" t="s">
        <v>351</v>
      </c>
      <c r="C230" s="50" t="s">
        <v>33</v>
      </c>
    </row>
    <row r="231" spans="1:3" hidden="1" x14ac:dyDescent="0.25">
      <c r="A231" s="8" t="s">
        <v>300</v>
      </c>
      <c r="B231" s="8" t="s">
        <v>94</v>
      </c>
      <c r="C231" s="50" t="s">
        <v>101</v>
      </c>
    </row>
    <row r="232" spans="1:3" hidden="1" x14ac:dyDescent="0.25">
      <c r="A232" s="8" t="s">
        <v>260</v>
      </c>
      <c r="B232" s="8" t="s">
        <v>113</v>
      </c>
      <c r="C232" s="50" t="s">
        <v>101</v>
      </c>
    </row>
    <row r="233" spans="1:3" hidden="1" x14ac:dyDescent="0.25">
      <c r="A233" s="8" t="s">
        <v>30</v>
      </c>
      <c r="B233" s="8" t="s">
        <v>93</v>
      </c>
      <c r="C233" s="50" t="s">
        <v>33</v>
      </c>
    </row>
    <row r="234" spans="1:3" hidden="1" x14ac:dyDescent="0.25">
      <c r="A234" s="8" t="s">
        <v>163</v>
      </c>
      <c r="B234" s="8" t="s">
        <v>113</v>
      </c>
      <c r="C234" s="50" t="s">
        <v>101</v>
      </c>
    </row>
    <row r="235" spans="1:3" hidden="1" x14ac:dyDescent="0.25">
      <c r="A235" s="8" t="s">
        <v>253</v>
      </c>
      <c r="B235" s="8" t="s">
        <v>93</v>
      </c>
      <c r="C235" s="50" t="s">
        <v>33</v>
      </c>
    </row>
    <row r="243" spans="1:7" ht="18.75" x14ac:dyDescent="0.3">
      <c r="A243" s="148" t="s">
        <v>489</v>
      </c>
    </row>
    <row r="244" spans="1:7" x14ac:dyDescent="0.25">
      <c r="A244" s="8" t="s">
        <v>203</v>
      </c>
      <c r="B244" s="8" t="s">
        <v>202</v>
      </c>
      <c r="D244" s="50" t="s">
        <v>68</v>
      </c>
      <c r="G244" s="50" t="s">
        <v>92</v>
      </c>
    </row>
    <row r="245" spans="1:7" x14ac:dyDescent="0.25">
      <c r="A245" t="s">
        <v>485</v>
      </c>
      <c r="B245" s="8" t="s">
        <v>202</v>
      </c>
      <c r="G245" s="50" t="s">
        <v>92</v>
      </c>
    </row>
    <row r="246" spans="1:7" x14ac:dyDescent="0.25">
      <c r="A246" s="8" t="s">
        <v>205</v>
      </c>
      <c r="B246" s="8" t="s">
        <v>202</v>
      </c>
      <c r="C246" s="50" t="s">
        <v>7</v>
      </c>
      <c r="G246" s="50" t="s">
        <v>92</v>
      </c>
    </row>
    <row r="247" spans="1:7" x14ac:dyDescent="0.25">
      <c r="A247" s="8" t="s">
        <v>13</v>
      </c>
      <c r="B247" s="8" t="s">
        <v>63</v>
      </c>
      <c r="G247" s="50" t="s">
        <v>92</v>
      </c>
    </row>
    <row r="248" spans="1:7" x14ac:dyDescent="0.25">
      <c r="A248" s="8" t="s">
        <v>308</v>
      </c>
      <c r="B248" s="8" t="s">
        <v>318</v>
      </c>
      <c r="G248" s="50" t="s">
        <v>92</v>
      </c>
    </row>
    <row r="249" spans="1:7" x14ac:dyDescent="0.25">
      <c r="A249" s="8" t="s">
        <v>206</v>
      </c>
      <c r="B249" s="71" t="s">
        <v>202</v>
      </c>
      <c r="G249" s="50" t="s">
        <v>92</v>
      </c>
    </row>
    <row r="250" spans="1:7" x14ac:dyDescent="0.25">
      <c r="A250" s="8" t="s">
        <v>207</v>
      </c>
      <c r="B250" s="8" t="s">
        <v>202</v>
      </c>
      <c r="G250" s="50" t="s">
        <v>92</v>
      </c>
    </row>
    <row r="251" spans="1:7" x14ac:dyDescent="0.25">
      <c r="A251" s="8" t="s">
        <v>208</v>
      </c>
      <c r="B251" s="8" t="s">
        <v>202</v>
      </c>
      <c r="G251" s="50" t="s">
        <v>92</v>
      </c>
    </row>
    <row r="252" spans="1:7" x14ac:dyDescent="0.25">
      <c r="A252" s="8" t="s">
        <v>195</v>
      </c>
      <c r="B252" s="71" t="s">
        <v>113</v>
      </c>
      <c r="D252" s="50" t="s">
        <v>68</v>
      </c>
      <c r="G252" s="50" t="s">
        <v>92</v>
      </c>
    </row>
    <row r="253" spans="1:7" x14ac:dyDescent="0.25">
      <c r="A253" s="175" t="s">
        <v>586</v>
      </c>
      <c r="B253" s="175" t="s">
        <v>111</v>
      </c>
      <c r="C253" s="176"/>
      <c r="D253" s="176"/>
      <c r="E253" s="176"/>
      <c r="F253" s="175"/>
      <c r="G253" s="176" t="s">
        <v>92</v>
      </c>
    </row>
    <row r="254" spans="1:7" x14ac:dyDescent="0.25">
      <c r="A254" s="8" t="s">
        <v>209</v>
      </c>
      <c r="B254" s="8" t="s">
        <v>202</v>
      </c>
      <c r="G254" s="50" t="s">
        <v>92</v>
      </c>
    </row>
    <row r="255" spans="1:7" x14ac:dyDescent="0.25">
      <c r="A255" s="8" t="s">
        <v>246</v>
      </c>
      <c r="B255" s="8" t="s">
        <v>202</v>
      </c>
      <c r="G255" s="50" t="s">
        <v>92</v>
      </c>
    </row>
    <row r="256" spans="1:7" x14ac:dyDescent="0.25">
      <c r="A256" s="8" t="s">
        <v>87</v>
      </c>
      <c r="B256" s="8" t="s">
        <v>63</v>
      </c>
      <c r="G256" s="50" t="s">
        <v>92</v>
      </c>
    </row>
    <row r="257" spans="1:7" x14ac:dyDescent="0.25">
      <c r="A257" s="8" t="s">
        <v>210</v>
      </c>
      <c r="B257" s="8" t="s">
        <v>202</v>
      </c>
      <c r="G257" s="50" t="s">
        <v>92</v>
      </c>
    </row>
    <row r="258" spans="1:7" x14ac:dyDescent="0.25">
      <c r="A258" s="8" t="s">
        <v>193</v>
      </c>
      <c r="B258" s="71" t="s">
        <v>113</v>
      </c>
      <c r="G258" s="50" t="s">
        <v>92</v>
      </c>
    </row>
    <row r="259" spans="1:7" x14ac:dyDescent="0.25">
      <c r="A259" s="8" t="s">
        <v>194</v>
      </c>
      <c r="B259" s="71" t="s">
        <v>113</v>
      </c>
      <c r="G259" s="50" t="s">
        <v>92</v>
      </c>
    </row>
    <row r="260" spans="1:7" x14ac:dyDescent="0.25">
      <c r="A260" s="8" t="s">
        <v>273</v>
      </c>
      <c r="B260" s="8" t="s">
        <v>202</v>
      </c>
      <c r="G260" s="50" t="s">
        <v>92</v>
      </c>
    </row>
    <row r="261" spans="1:7" x14ac:dyDescent="0.25">
      <c r="A261" s="8" t="s">
        <v>83</v>
      </c>
      <c r="B261" s="8" t="s">
        <v>63</v>
      </c>
      <c r="G261" s="50" t="s">
        <v>92</v>
      </c>
    </row>
    <row r="262" spans="1:7" x14ac:dyDescent="0.25">
      <c r="A262" s="8" t="s">
        <v>244</v>
      </c>
      <c r="B262" s="8" t="s">
        <v>63</v>
      </c>
      <c r="G262" s="50" t="s">
        <v>92</v>
      </c>
    </row>
    <row r="263" spans="1:7" x14ac:dyDescent="0.25">
      <c r="A263" s="8" t="s">
        <v>274</v>
      </c>
      <c r="B263" s="8" t="s">
        <v>202</v>
      </c>
      <c r="G263" s="50" t="s">
        <v>92</v>
      </c>
    </row>
    <row r="264" spans="1:7" x14ac:dyDescent="0.25">
      <c r="A264" s="8" t="s">
        <v>234</v>
      </c>
      <c r="B264" s="8" t="s">
        <v>202</v>
      </c>
      <c r="D264" s="50" t="s">
        <v>68</v>
      </c>
      <c r="G264" s="50" t="s">
        <v>92</v>
      </c>
    </row>
    <row r="265" spans="1:7" x14ac:dyDescent="0.25">
      <c r="A265" s="8" t="s">
        <v>211</v>
      </c>
      <c r="B265" s="8" t="s">
        <v>202</v>
      </c>
      <c r="G265" s="50" t="s">
        <v>92</v>
      </c>
    </row>
    <row r="266" spans="1:7" x14ac:dyDescent="0.25">
      <c r="A266" s="8" t="s">
        <v>212</v>
      </c>
      <c r="B266" s="8" t="s">
        <v>202</v>
      </c>
      <c r="G266" s="50" t="s">
        <v>92</v>
      </c>
    </row>
    <row r="267" spans="1:7" x14ac:dyDescent="0.25">
      <c r="A267" s="8" t="s">
        <v>213</v>
      </c>
      <c r="B267" s="8" t="s">
        <v>202</v>
      </c>
      <c r="G267" s="50" t="s">
        <v>92</v>
      </c>
    </row>
    <row r="268" spans="1:7" x14ac:dyDescent="0.25">
      <c r="A268" s="8" t="s">
        <v>214</v>
      </c>
      <c r="B268" s="8" t="s">
        <v>202</v>
      </c>
      <c r="G268" s="50" t="s">
        <v>92</v>
      </c>
    </row>
    <row r="269" spans="1:7" x14ac:dyDescent="0.25">
      <c r="A269" s="8" t="s">
        <v>233</v>
      </c>
      <c r="B269" s="8" t="s">
        <v>202</v>
      </c>
      <c r="G269" s="50" t="s">
        <v>92</v>
      </c>
    </row>
    <row r="270" spans="1:7" x14ac:dyDescent="0.25">
      <c r="A270" s="8" t="s">
        <v>245</v>
      </c>
      <c r="B270" s="8" t="s">
        <v>202</v>
      </c>
      <c r="G270" s="50" t="s">
        <v>92</v>
      </c>
    </row>
    <row r="271" spans="1:7" x14ac:dyDescent="0.25">
      <c r="A271" s="8" t="s">
        <v>24</v>
      </c>
      <c r="B271" s="8" t="s">
        <v>63</v>
      </c>
      <c r="G271" s="50" t="s">
        <v>92</v>
      </c>
    </row>
    <row r="272" spans="1:7" x14ac:dyDescent="0.25">
      <c r="A272" s="8" t="s">
        <v>217</v>
      </c>
      <c r="B272" s="8" t="s">
        <v>111</v>
      </c>
      <c r="G272" s="50" t="s">
        <v>92</v>
      </c>
    </row>
    <row r="273" spans="1:7" x14ac:dyDescent="0.25">
      <c r="A273" s="8" t="s">
        <v>218</v>
      </c>
      <c r="B273" s="8" t="s">
        <v>202</v>
      </c>
      <c r="G273" s="50" t="s">
        <v>92</v>
      </c>
    </row>
    <row r="274" spans="1:7" x14ac:dyDescent="0.25">
      <c r="A274" s="175" t="s">
        <v>587</v>
      </c>
      <c r="B274" s="175" t="s">
        <v>94</v>
      </c>
      <c r="C274" s="176"/>
      <c r="D274" s="176"/>
      <c r="E274" s="176"/>
      <c r="F274" s="175"/>
      <c r="G274" s="176" t="s">
        <v>92</v>
      </c>
    </row>
    <row r="275" spans="1:7" x14ac:dyDescent="0.25">
      <c r="A275" s="8" t="s">
        <v>72</v>
      </c>
      <c r="B275" s="8" t="s">
        <v>63</v>
      </c>
      <c r="C275" s="50" t="s">
        <v>7</v>
      </c>
      <c r="G275" s="50" t="s">
        <v>92</v>
      </c>
    </row>
    <row r="276" spans="1:7" x14ac:dyDescent="0.25">
      <c r="A276" s="8" t="s">
        <v>149</v>
      </c>
      <c r="B276" s="8" t="s">
        <v>65</v>
      </c>
      <c r="G276" s="50" t="s">
        <v>92</v>
      </c>
    </row>
    <row r="277" spans="1:7" x14ac:dyDescent="0.25">
      <c r="A277" s="8" t="s">
        <v>219</v>
      </c>
      <c r="B277" s="8" t="s">
        <v>202</v>
      </c>
      <c r="G277" s="50" t="s">
        <v>92</v>
      </c>
    </row>
    <row r="278" spans="1:7" x14ac:dyDescent="0.25">
      <c r="A278" s="8" t="s">
        <v>196</v>
      </c>
      <c r="B278" s="8" t="s">
        <v>111</v>
      </c>
      <c r="G278" s="50" t="s">
        <v>92</v>
      </c>
    </row>
    <row r="279" spans="1:7" x14ac:dyDescent="0.25">
      <c r="A279" s="8" t="s">
        <v>137</v>
      </c>
      <c r="B279" s="8" t="s">
        <v>94</v>
      </c>
      <c r="G279" s="50" t="s">
        <v>92</v>
      </c>
    </row>
    <row r="280" spans="1:7" x14ac:dyDescent="0.25">
      <c r="A280" s="8" t="s">
        <v>81</v>
      </c>
      <c r="B280" s="8" t="s">
        <v>63</v>
      </c>
      <c r="D280" s="50" t="s">
        <v>68</v>
      </c>
      <c r="G280" s="50" t="s">
        <v>92</v>
      </c>
    </row>
    <row r="281" spans="1:7" x14ac:dyDescent="0.25">
      <c r="A281" s="175" t="s">
        <v>588</v>
      </c>
      <c r="B281" s="175" t="s">
        <v>94</v>
      </c>
      <c r="C281" s="176"/>
      <c r="D281" s="176"/>
      <c r="E281" s="176"/>
      <c r="F281" s="175"/>
      <c r="G281" s="176" t="s">
        <v>92</v>
      </c>
    </row>
    <row r="282" spans="1:7" x14ac:dyDescent="0.25">
      <c r="A282" s="8" t="s">
        <v>220</v>
      </c>
      <c r="B282" s="8" t="s">
        <v>202</v>
      </c>
      <c r="G282" s="50" t="s">
        <v>92</v>
      </c>
    </row>
    <row r="283" spans="1:7" x14ac:dyDescent="0.25">
      <c r="A283" s="8" t="s">
        <v>221</v>
      </c>
      <c r="B283" s="8" t="s">
        <v>202</v>
      </c>
      <c r="G283" s="50" t="s">
        <v>92</v>
      </c>
    </row>
    <row r="284" spans="1:7" x14ac:dyDescent="0.25">
      <c r="A284" s="8" t="s">
        <v>222</v>
      </c>
      <c r="B284" s="8" t="s">
        <v>202</v>
      </c>
      <c r="G284" s="50" t="s">
        <v>92</v>
      </c>
    </row>
    <row r="285" spans="1:7" x14ac:dyDescent="0.25">
      <c r="A285" s="8" t="s">
        <v>78</v>
      </c>
      <c r="B285" s="8" t="s">
        <v>63</v>
      </c>
      <c r="G285" s="50" t="s">
        <v>92</v>
      </c>
    </row>
    <row r="286" spans="1:7" x14ac:dyDescent="0.25">
      <c r="A286" s="8" t="s">
        <v>223</v>
      </c>
      <c r="B286" s="8" t="s">
        <v>202</v>
      </c>
      <c r="G286" s="50" t="s">
        <v>92</v>
      </c>
    </row>
    <row r="287" spans="1:7" x14ac:dyDescent="0.25">
      <c r="A287" t="s">
        <v>486</v>
      </c>
      <c r="B287" s="8" t="s">
        <v>202</v>
      </c>
      <c r="G287" s="50" t="s">
        <v>92</v>
      </c>
    </row>
    <row r="288" spans="1:7" x14ac:dyDescent="0.25">
      <c r="A288" s="8" t="s">
        <v>225</v>
      </c>
      <c r="B288" s="8" t="s">
        <v>202</v>
      </c>
      <c r="G288" s="50" t="s">
        <v>92</v>
      </c>
    </row>
    <row r="289" spans="1:7" x14ac:dyDescent="0.25">
      <c r="A289" s="8" t="s">
        <v>192</v>
      </c>
      <c r="B289" s="71" t="s">
        <v>113</v>
      </c>
      <c r="G289" s="50" t="s">
        <v>92</v>
      </c>
    </row>
    <row r="290" spans="1:7" x14ac:dyDescent="0.25">
      <c r="A290" s="8" t="s">
        <v>248</v>
      </c>
      <c r="B290" s="8" t="s">
        <v>63</v>
      </c>
      <c r="G290" s="50" t="s">
        <v>92</v>
      </c>
    </row>
    <row r="291" spans="1:7" x14ac:dyDescent="0.25">
      <c r="A291" s="8" t="s">
        <v>228</v>
      </c>
      <c r="B291" s="8" t="s">
        <v>202</v>
      </c>
      <c r="G291" s="50" t="s">
        <v>92</v>
      </c>
    </row>
    <row r="292" spans="1:7" x14ac:dyDescent="0.25">
      <c r="A292" s="8" t="s">
        <v>247</v>
      </c>
      <c r="B292" s="8" t="s">
        <v>63</v>
      </c>
      <c r="G292" s="50" t="s">
        <v>92</v>
      </c>
    </row>
    <row r="293" spans="1:7" x14ac:dyDescent="0.25">
      <c r="A293" s="8" t="s">
        <v>231</v>
      </c>
      <c r="B293" s="8" t="s">
        <v>202</v>
      </c>
      <c r="G293" s="50" t="s">
        <v>92</v>
      </c>
    </row>
    <row r="294" spans="1:7" x14ac:dyDescent="0.25">
      <c r="A294" s="8" t="s">
        <v>232</v>
      </c>
      <c r="B294" s="8" t="s">
        <v>202</v>
      </c>
      <c r="G294" s="50" t="s">
        <v>92</v>
      </c>
    </row>
    <row r="295" spans="1:7" x14ac:dyDescent="0.25">
      <c r="A295" s="8" t="s">
        <v>86</v>
      </c>
      <c r="B295" s="8" t="s">
        <v>95</v>
      </c>
      <c r="G295" s="50" t="s">
        <v>92</v>
      </c>
    </row>
    <row r="296" spans="1:7" x14ac:dyDescent="0.25">
      <c r="A296" t="s">
        <v>487</v>
      </c>
      <c r="B296" s="8" t="s">
        <v>111</v>
      </c>
      <c r="G296" s="50" t="s">
        <v>92</v>
      </c>
    </row>
    <row r="297" spans="1:7" x14ac:dyDescent="0.25">
      <c r="A297" s="8" t="s">
        <v>243</v>
      </c>
      <c r="B297" s="8" t="s">
        <v>63</v>
      </c>
      <c r="G297" s="50" t="s">
        <v>92</v>
      </c>
    </row>
    <row r="298" spans="1:7" x14ac:dyDescent="0.25">
      <c r="A298" s="8" t="s">
        <v>140</v>
      </c>
      <c r="B298" s="8" t="s">
        <v>94</v>
      </c>
      <c r="C298" s="50" t="s">
        <v>7</v>
      </c>
      <c r="G298" s="50" t="s">
        <v>92</v>
      </c>
    </row>
  </sheetData>
  <autoFilter ref="A1:L235" xr:uid="{00000000-0001-0000-0A00-000000000000}">
    <filterColumn colId="1">
      <filters>
        <filter val="FASCIA D'ORO"/>
        <filter val="HRC FASCIA D'ORO"/>
      </filters>
    </filterColumn>
  </autoFilter>
  <sortState xmlns:xlrd2="http://schemas.microsoft.com/office/spreadsheetml/2017/richdata2" ref="A2:G236">
    <sortCondition ref="A2:A236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E4" sqref="E4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66" t="s">
        <v>235</v>
      </c>
    </row>
    <row r="3" spans="1:16" s="2" customFormat="1" x14ac:dyDescent="0.25">
      <c r="A3" s="2" t="s">
        <v>413</v>
      </c>
      <c r="B3" s="3" t="s">
        <v>0</v>
      </c>
      <c r="D3" s="2" t="s">
        <v>414</v>
      </c>
      <c r="E3" s="3" t="s">
        <v>0</v>
      </c>
      <c r="G3" s="2" t="s">
        <v>1</v>
      </c>
      <c r="I3" s="3" t="s">
        <v>4</v>
      </c>
      <c r="J3" s="189" t="s">
        <v>6</v>
      </c>
      <c r="K3" s="189"/>
      <c r="L3" s="189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408</v>
      </c>
      <c r="O5">
        <v>8</v>
      </c>
      <c r="P5" t="s">
        <v>411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409</v>
      </c>
      <c r="O6">
        <v>15</v>
      </c>
      <c r="P6" t="s">
        <v>411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410</v>
      </c>
      <c r="O7" t="s">
        <v>412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19A062EC-F827-4415-9680-6913271F9589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86"/>
  <sheetViews>
    <sheetView topLeftCell="A57" workbookViewId="0">
      <selection activeCell="T83" sqref="T83"/>
    </sheetView>
  </sheetViews>
  <sheetFormatPr defaultRowHeight="15" x14ac:dyDescent="0.25"/>
  <cols>
    <col min="1" max="1" width="25" bestFit="1" customWidth="1"/>
    <col min="2" max="2" width="24.42578125" style="8" bestFit="1" customWidth="1"/>
    <col min="3" max="3" width="9.140625" style="12" bestFit="1" customWidth="1"/>
    <col min="4" max="4" width="14.5703125" bestFit="1" customWidth="1"/>
    <col min="5" max="5" width="20.42578125" style="150" bestFit="1" customWidth="1"/>
    <col min="6" max="6" width="5.7109375" bestFit="1" customWidth="1"/>
    <col min="7" max="7" width="3.140625" customWidth="1"/>
    <col min="8" max="8" width="10.5703125" bestFit="1" customWidth="1"/>
    <col min="9" max="9" width="9.7109375" bestFit="1" customWidth="1"/>
    <col min="10" max="10" width="13.285156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  <col min="25" max="25" width="27.140625" bestFit="1" customWidth="1"/>
    <col min="26" max="26" width="10.5703125" style="4" bestFit="1" customWidth="1"/>
    <col min="31" max="31" width="9.7109375" style="4" bestFit="1" customWidth="1"/>
  </cols>
  <sheetData>
    <row r="1" spans="1:31" ht="15.75" x14ac:dyDescent="0.25">
      <c r="A1" t="s">
        <v>46</v>
      </c>
      <c r="H1" s="186" t="s">
        <v>467</v>
      </c>
      <c r="I1" s="186"/>
      <c r="J1" s="186"/>
      <c r="K1" s="186"/>
      <c r="L1" s="186"/>
      <c r="M1" s="186"/>
      <c r="N1" s="186"/>
      <c r="O1" s="186"/>
      <c r="P1" s="186"/>
      <c r="T1" t="s">
        <v>94</v>
      </c>
      <c r="U1">
        <v>327.22000000000003</v>
      </c>
      <c r="V1">
        <v>15</v>
      </c>
    </row>
    <row r="2" spans="1:31" x14ac:dyDescent="0.25">
      <c r="A2" t="s">
        <v>47</v>
      </c>
      <c r="E2" s="151">
        <v>45725</v>
      </c>
      <c r="K2" s="11"/>
      <c r="T2" t="s">
        <v>65</v>
      </c>
      <c r="U2">
        <v>237.75</v>
      </c>
      <c r="V2">
        <v>12</v>
      </c>
    </row>
    <row r="3" spans="1:31" x14ac:dyDescent="0.25">
      <c r="A3" t="s">
        <v>62</v>
      </c>
      <c r="E3" s="151" t="s">
        <v>63</v>
      </c>
      <c r="K3" s="11"/>
      <c r="T3" t="s">
        <v>113</v>
      </c>
      <c r="U3">
        <v>224.96</v>
      </c>
      <c r="V3">
        <v>10</v>
      </c>
    </row>
    <row r="4" spans="1:31" x14ac:dyDescent="0.25">
      <c r="A4" t="s">
        <v>50</v>
      </c>
      <c r="E4" s="151" t="s">
        <v>341</v>
      </c>
      <c r="K4" s="11"/>
      <c r="T4" t="s">
        <v>93</v>
      </c>
      <c r="U4">
        <v>209.62</v>
      </c>
      <c r="V4">
        <v>8</v>
      </c>
    </row>
    <row r="5" spans="1:31" x14ac:dyDescent="0.25">
      <c r="A5" t="s">
        <v>48</v>
      </c>
      <c r="E5" s="151">
        <v>66</v>
      </c>
      <c r="K5" s="11"/>
      <c r="T5" t="s">
        <v>63</v>
      </c>
      <c r="U5">
        <v>184.06</v>
      </c>
      <c r="V5">
        <v>7</v>
      </c>
    </row>
    <row r="6" spans="1:31" x14ac:dyDescent="0.25">
      <c r="A6" t="s">
        <v>524</v>
      </c>
      <c r="E6" s="151" t="s">
        <v>573</v>
      </c>
      <c r="K6" s="11"/>
      <c r="T6" t="s">
        <v>327</v>
      </c>
      <c r="U6">
        <v>86.92</v>
      </c>
      <c r="V6">
        <v>6</v>
      </c>
    </row>
    <row r="7" spans="1:31" x14ac:dyDescent="0.25">
      <c r="A7" t="s">
        <v>525</v>
      </c>
      <c r="E7" s="151" t="s">
        <v>574</v>
      </c>
      <c r="K7" s="11"/>
      <c r="T7" t="s">
        <v>434</v>
      </c>
      <c r="U7">
        <v>53.68</v>
      </c>
      <c r="V7">
        <v>5</v>
      </c>
    </row>
    <row r="8" spans="1:31" x14ac:dyDescent="0.25">
      <c r="J8" s="11"/>
      <c r="K8" s="11"/>
      <c r="T8" t="s">
        <v>95</v>
      </c>
      <c r="U8">
        <v>12.78</v>
      </c>
      <c r="V8">
        <v>4</v>
      </c>
    </row>
    <row r="9" spans="1:31" x14ac:dyDescent="0.25">
      <c r="A9" s="34" t="s">
        <v>43</v>
      </c>
      <c r="B9" s="102" t="s">
        <v>249</v>
      </c>
      <c r="C9" s="58" t="s">
        <v>45</v>
      </c>
      <c r="D9" s="16" t="s">
        <v>53</v>
      </c>
      <c r="E9" s="152" t="s">
        <v>54</v>
      </c>
      <c r="F9" s="17" t="s">
        <v>55</v>
      </c>
      <c r="H9" s="187" t="s">
        <v>51</v>
      </c>
      <c r="I9" s="185"/>
      <c r="J9" s="188"/>
      <c r="K9" s="2"/>
      <c r="L9" s="25" t="s">
        <v>52</v>
      </c>
      <c r="M9" s="28"/>
      <c r="N9" s="185" t="s">
        <v>8</v>
      </c>
      <c r="O9" s="185"/>
      <c r="P9" s="29"/>
      <c r="T9" t="s">
        <v>111</v>
      </c>
      <c r="U9">
        <v>3.83</v>
      </c>
      <c r="V9">
        <v>2</v>
      </c>
    </row>
    <row r="10" spans="1:31" s="2" customFormat="1" x14ac:dyDescent="0.25">
      <c r="B10" s="54"/>
      <c r="C10" s="7"/>
      <c r="E10" s="153"/>
      <c r="H10" s="18" t="s">
        <v>35</v>
      </c>
      <c r="I10" s="19" t="s">
        <v>37</v>
      </c>
      <c r="J10" s="20" t="s">
        <v>0</v>
      </c>
      <c r="K10" s="7"/>
      <c r="L10" s="26"/>
      <c r="M10" s="30" t="s">
        <v>0</v>
      </c>
      <c r="N10" s="19" t="s">
        <v>9</v>
      </c>
      <c r="O10" s="19" t="s">
        <v>5</v>
      </c>
      <c r="P10" s="31" t="s">
        <v>11</v>
      </c>
      <c r="T10"/>
      <c r="U10"/>
      <c r="V10"/>
      <c r="Z10" s="6"/>
      <c r="AE10" s="6"/>
    </row>
    <row r="11" spans="1:31" s="2" customFormat="1" x14ac:dyDescent="0.25">
      <c r="B11" s="54"/>
      <c r="C11" s="7"/>
      <c r="E11" s="153"/>
      <c r="G11" s="3"/>
      <c r="H11" s="21" t="s">
        <v>36</v>
      </c>
      <c r="I11" s="22"/>
      <c r="J11" s="23" t="s">
        <v>38</v>
      </c>
      <c r="K11" s="6"/>
      <c r="L11" s="27"/>
      <c r="M11" s="32"/>
      <c r="N11" s="22"/>
      <c r="O11" s="22"/>
      <c r="P11" s="23"/>
      <c r="T11"/>
      <c r="U11"/>
      <c r="V11"/>
      <c r="Z11" s="6"/>
      <c r="AE11" s="6"/>
    </row>
    <row r="12" spans="1:31" s="2" customFormat="1" ht="15.75" x14ac:dyDescent="0.25">
      <c r="A12" s="149" t="s">
        <v>523</v>
      </c>
      <c r="B12" s="54"/>
      <c r="C12" s="7"/>
      <c r="E12" s="153"/>
      <c r="H12" s="3"/>
      <c r="I12" s="24"/>
      <c r="J12" s="24"/>
      <c r="K12" s="6"/>
      <c r="P12" s="6"/>
      <c r="R12" s="3" t="s">
        <v>108</v>
      </c>
      <c r="Z12" s="6"/>
      <c r="AE12" s="6"/>
    </row>
    <row r="13" spans="1:31" x14ac:dyDescent="0.25">
      <c r="A13" t="s">
        <v>126</v>
      </c>
      <c r="B13" s="118" t="str">
        <f>VLOOKUP(A13,concorrenti!A:B,2,0)</f>
        <v>CASTELLOTTI</v>
      </c>
      <c r="C13" s="118" t="str">
        <f>VLOOKUP(A13,concorrenti!A:E,5,0)</f>
        <v>X</v>
      </c>
      <c r="D13" t="s">
        <v>169</v>
      </c>
      <c r="E13" s="150" t="s">
        <v>559</v>
      </c>
      <c r="F13" t="s">
        <v>515</v>
      </c>
      <c r="H13" s="4">
        <v>174</v>
      </c>
      <c r="I13" s="121">
        <f t="shared" ref="I13:I44" si="0">IF(C13&lt;&gt;0,((1+RIGHT(F13,2)/100)-0.1),(1+RIGHT(F13,2)/100))</f>
        <v>1.79</v>
      </c>
      <c r="J13" s="121">
        <f t="shared" ref="J13:J44" si="1">+H13*I13</f>
        <v>311.45999999999998</v>
      </c>
      <c r="K13" s="121"/>
      <c r="L13" s="120">
        <v>1</v>
      </c>
      <c r="M13" s="120">
        <f>VLOOKUP(L13,Regolamento!A:B,2,0)</f>
        <v>50</v>
      </c>
      <c r="N13" s="121">
        <f t="shared" ref="N13:N47" si="2">1+E$5/100</f>
        <v>1.6600000000000001</v>
      </c>
      <c r="O13" s="121">
        <f t="shared" ref="O13:O47" si="3">1+E$6/100</f>
        <v>1.54</v>
      </c>
      <c r="P13" s="15">
        <f>IF(H13&lt;&gt;0,+M13*N13*O13,0)</f>
        <v>127.82000000000001</v>
      </c>
      <c r="Q13" s="120"/>
      <c r="R13" s="6">
        <f t="shared" ref="R13:R47" si="4">+H13/E$5</f>
        <v>2.6363636363636362</v>
      </c>
      <c r="T13" s="6"/>
      <c r="U13" s="51"/>
      <c r="AD13" s="121"/>
    </row>
    <row r="14" spans="1:31" x14ac:dyDescent="0.25">
      <c r="A14" t="s">
        <v>292</v>
      </c>
      <c r="B14" s="118" t="str">
        <f>VLOOKUP(A14,concorrenti!A:B,2,0)</f>
        <v>CASTELLOTTI</v>
      </c>
      <c r="C14" s="118">
        <f>VLOOKUP(A14,concorrenti!A:E,5,0)</f>
        <v>0</v>
      </c>
      <c r="D14" t="s">
        <v>167</v>
      </c>
      <c r="E14" s="150" t="s">
        <v>552</v>
      </c>
      <c r="F14" t="s">
        <v>509</v>
      </c>
      <c r="H14" s="4">
        <v>200</v>
      </c>
      <c r="I14" s="121">
        <f t="shared" si="0"/>
        <v>1.77</v>
      </c>
      <c r="J14" s="121">
        <f t="shared" si="1"/>
        <v>354</v>
      </c>
      <c r="K14" s="121"/>
      <c r="L14" s="120">
        <v>2</v>
      </c>
      <c r="M14" s="120">
        <f>VLOOKUP(L14,Regolamento!A:B,2,0)</f>
        <v>45</v>
      </c>
      <c r="N14" s="121">
        <f t="shared" si="2"/>
        <v>1.6600000000000001</v>
      </c>
      <c r="O14" s="121">
        <f t="shared" si="3"/>
        <v>1.54</v>
      </c>
      <c r="P14" s="15">
        <f t="shared" ref="P14:P47" si="5">IF(H14&lt;&gt;0,+M14*N14*O14,0)</f>
        <v>115.03800000000001</v>
      </c>
      <c r="Q14" s="120"/>
      <c r="R14" s="6">
        <f t="shared" si="4"/>
        <v>3.0303030303030303</v>
      </c>
      <c r="T14" s="6"/>
      <c r="U14" s="51"/>
      <c r="AD14" s="121"/>
    </row>
    <row r="15" spans="1:31" x14ac:dyDescent="0.25">
      <c r="A15" s="8" t="s">
        <v>158</v>
      </c>
      <c r="B15" s="118" t="str">
        <f>VLOOKUP(A15,concorrenti!A:B,2,0)</f>
        <v>VCC COMO</v>
      </c>
      <c r="C15" s="118">
        <f>VLOOKUP(A15,concorrenti!A:E,5,0)</f>
        <v>0</v>
      </c>
      <c r="D15" s="120" t="s">
        <v>102</v>
      </c>
      <c r="E15" s="154" t="s">
        <v>526</v>
      </c>
      <c r="F15" s="120" t="s">
        <v>491</v>
      </c>
      <c r="G15" s="120"/>
      <c r="H15" s="121">
        <v>239.99999999999997</v>
      </c>
      <c r="I15" s="121">
        <f t="shared" si="0"/>
        <v>1.56</v>
      </c>
      <c r="J15" s="121">
        <f t="shared" si="1"/>
        <v>374.4</v>
      </c>
      <c r="K15" s="121"/>
      <c r="L15" s="120">
        <v>3</v>
      </c>
      <c r="M15" s="120">
        <f>VLOOKUP(L15,Regolamento!A:B,2,0)</f>
        <v>41</v>
      </c>
      <c r="N15" s="121">
        <f t="shared" si="2"/>
        <v>1.6600000000000001</v>
      </c>
      <c r="O15" s="121">
        <f t="shared" si="3"/>
        <v>1.54</v>
      </c>
      <c r="P15" s="15">
        <f t="shared" si="5"/>
        <v>104.81240000000001</v>
      </c>
      <c r="Q15" s="120" t="s">
        <v>7</v>
      </c>
      <c r="R15" s="6">
        <f t="shared" si="4"/>
        <v>3.6363636363636358</v>
      </c>
      <c r="T15" s="15"/>
      <c r="U15" s="51"/>
      <c r="Y15" s="8"/>
      <c r="AD15" s="121"/>
    </row>
    <row r="16" spans="1:31" x14ac:dyDescent="0.25">
      <c r="A16" t="s">
        <v>20</v>
      </c>
      <c r="B16" s="118" t="str">
        <f>VLOOKUP(A16,concorrenti!A:B,2,0)</f>
        <v>CAVEM</v>
      </c>
      <c r="C16" s="118">
        <f>VLOOKUP(A16,concorrenti!A:E,5,0)</f>
        <v>0</v>
      </c>
      <c r="D16" t="s">
        <v>102</v>
      </c>
      <c r="E16" s="154" t="s">
        <v>542</v>
      </c>
      <c r="F16" s="120" t="s">
        <v>505</v>
      </c>
      <c r="G16" s="120"/>
      <c r="H16" s="121">
        <v>224</v>
      </c>
      <c r="I16" s="121">
        <f t="shared" si="0"/>
        <v>1.72</v>
      </c>
      <c r="J16" s="121">
        <f t="shared" si="1"/>
        <v>385.28</v>
      </c>
      <c r="K16" s="121"/>
      <c r="L16" s="120">
        <v>4</v>
      </c>
      <c r="M16" s="120">
        <f>VLOOKUP(L16,Regolamento!A:B,2,0)</f>
        <v>38</v>
      </c>
      <c r="N16" s="121">
        <f t="shared" si="2"/>
        <v>1.6600000000000001</v>
      </c>
      <c r="O16" s="121">
        <f t="shared" si="3"/>
        <v>1.54</v>
      </c>
      <c r="P16" s="15">
        <f t="shared" si="5"/>
        <v>97.143200000000007</v>
      </c>
      <c r="Q16" s="120"/>
      <c r="R16" s="6">
        <f t="shared" si="4"/>
        <v>3.393939393939394</v>
      </c>
      <c r="T16" s="15"/>
      <c r="U16" s="51"/>
      <c r="AD16" s="121"/>
    </row>
    <row r="17" spans="1:32" x14ac:dyDescent="0.25">
      <c r="A17" t="s">
        <v>153</v>
      </c>
      <c r="B17" s="118" t="str">
        <f>VLOOKUP(A17,concorrenti!A:B,2,0)</f>
        <v>OROBICO</v>
      </c>
      <c r="C17" s="118">
        <f>VLOOKUP(A17,concorrenti!A:E,5,0)</f>
        <v>0</v>
      </c>
      <c r="D17" t="s">
        <v>102</v>
      </c>
      <c r="E17" s="154" t="s">
        <v>534</v>
      </c>
      <c r="F17" s="120" t="s">
        <v>499</v>
      </c>
      <c r="G17" s="120"/>
      <c r="H17" s="121">
        <v>253.99999999999997</v>
      </c>
      <c r="I17" s="121">
        <f t="shared" si="0"/>
        <v>1.6600000000000001</v>
      </c>
      <c r="J17" s="121">
        <f t="shared" si="1"/>
        <v>421.64</v>
      </c>
      <c r="K17" s="121"/>
      <c r="L17" s="120">
        <v>5</v>
      </c>
      <c r="M17" s="120">
        <f>VLOOKUP(L17,Regolamento!A:B,2,0)</f>
        <v>36</v>
      </c>
      <c r="N17" s="121">
        <f t="shared" si="2"/>
        <v>1.6600000000000001</v>
      </c>
      <c r="O17" s="121">
        <f t="shared" si="3"/>
        <v>1.54</v>
      </c>
      <c r="P17" s="15">
        <f t="shared" si="5"/>
        <v>92.030400000000014</v>
      </c>
      <c r="Q17" s="120"/>
      <c r="R17" s="6">
        <f t="shared" si="4"/>
        <v>3.8484848484848482</v>
      </c>
      <c r="T17" s="15"/>
      <c r="U17" s="51"/>
      <c r="AD17" s="121"/>
    </row>
    <row r="18" spans="1:32" x14ac:dyDescent="0.25">
      <c r="A18" t="s">
        <v>479</v>
      </c>
      <c r="B18" s="118" t="str">
        <f>VLOOKUP(A18,concorrenti!A:B,2,0)</f>
        <v>PROGETTO MITE</v>
      </c>
      <c r="C18" s="118">
        <f>VLOOKUP(A18,concorrenti!A:E,5,0)</f>
        <v>0</v>
      </c>
      <c r="D18" t="s">
        <v>172</v>
      </c>
      <c r="E18" s="154" t="s">
        <v>396</v>
      </c>
      <c r="F18" s="120" t="s">
        <v>506</v>
      </c>
      <c r="G18" s="120"/>
      <c r="H18" s="121">
        <v>249</v>
      </c>
      <c r="I18" s="121">
        <f t="shared" si="0"/>
        <v>1.73</v>
      </c>
      <c r="J18" s="121">
        <f t="shared" si="1"/>
        <v>430.77</v>
      </c>
      <c r="K18" s="121"/>
      <c r="L18" s="120">
        <v>6</v>
      </c>
      <c r="M18" s="120">
        <f>VLOOKUP(L18,Regolamento!A:B,2,0)</f>
        <v>35</v>
      </c>
      <c r="N18" s="121">
        <f t="shared" si="2"/>
        <v>1.6600000000000001</v>
      </c>
      <c r="O18" s="121">
        <f t="shared" si="3"/>
        <v>1.54</v>
      </c>
      <c r="P18" s="15">
        <f t="shared" si="5"/>
        <v>89.474000000000018</v>
      </c>
      <c r="Q18" s="120"/>
      <c r="R18" s="6">
        <f t="shared" si="4"/>
        <v>3.7727272727272729</v>
      </c>
      <c r="T18" s="15"/>
      <c r="U18" s="51"/>
      <c r="AD18" s="121"/>
    </row>
    <row r="19" spans="1:32" x14ac:dyDescent="0.25">
      <c r="A19" s="8" t="s">
        <v>325</v>
      </c>
      <c r="B19" s="118" t="str">
        <f>VLOOKUP(A19,concorrenti!A:B,2,0)</f>
        <v xml:space="preserve"> CAVEC</v>
      </c>
      <c r="C19" s="118">
        <f>VLOOKUP(A19,concorrenti!A:E,5,0)</f>
        <v>0</v>
      </c>
      <c r="D19" t="s">
        <v>102</v>
      </c>
      <c r="E19" s="154" t="s">
        <v>546</v>
      </c>
      <c r="F19" s="120" t="s">
        <v>504</v>
      </c>
      <c r="G19" s="120"/>
      <c r="H19" s="121">
        <v>263</v>
      </c>
      <c r="I19" s="121">
        <f t="shared" si="0"/>
        <v>1.71</v>
      </c>
      <c r="J19" s="121">
        <f t="shared" si="1"/>
        <v>449.73</v>
      </c>
      <c r="K19" s="121"/>
      <c r="L19" s="120">
        <v>7</v>
      </c>
      <c r="M19" s="120">
        <f>VLOOKUP(L19,Regolamento!A:B,2,0)</f>
        <v>34</v>
      </c>
      <c r="N19" s="121">
        <f t="shared" si="2"/>
        <v>1.6600000000000001</v>
      </c>
      <c r="O19" s="121">
        <f t="shared" si="3"/>
        <v>1.54</v>
      </c>
      <c r="P19" s="15">
        <f t="shared" si="5"/>
        <v>86.917600000000007</v>
      </c>
      <c r="Q19" s="120"/>
      <c r="R19" s="6">
        <f t="shared" si="4"/>
        <v>3.9848484848484849</v>
      </c>
      <c r="T19" s="15"/>
      <c r="U19" s="51"/>
      <c r="Y19" s="8"/>
      <c r="AD19" s="121"/>
    </row>
    <row r="20" spans="1:32" x14ac:dyDescent="0.25">
      <c r="A20" t="s">
        <v>73</v>
      </c>
      <c r="B20" s="118" t="str">
        <f>VLOOKUP(A20,concorrenti!A:B,2,0)</f>
        <v>CASTELLOTTI</v>
      </c>
      <c r="C20" s="118">
        <f>VLOOKUP(A20,concorrenti!A:E,5,0)</f>
        <v>0</v>
      </c>
      <c r="D20" t="s">
        <v>102</v>
      </c>
      <c r="E20" s="154" t="s">
        <v>542</v>
      </c>
      <c r="F20" s="120" t="s">
        <v>503</v>
      </c>
      <c r="G20" s="120"/>
      <c r="H20" s="121">
        <v>299</v>
      </c>
      <c r="I20" s="121">
        <f t="shared" si="0"/>
        <v>1.7</v>
      </c>
      <c r="J20" s="121">
        <f t="shared" si="1"/>
        <v>508.3</v>
      </c>
      <c r="K20" s="121"/>
      <c r="L20" s="120">
        <v>8</v>
      </c>
      <c r="M20" s="120">
        <f>VLOOKUP(L20,Regolamento!A:B,2,0)</f>
        <v>33</v>
      </c>
      <c r="N20" s="121">
        <f t="shared" si="2"/>
        <v>1.6600000000000001</v>
      </c>
      <c r="O20" s="121">
        <f t="shared" si="3"/>
        <v>1.54</v>
      </c>
      <c r="P20" s="15">
        <f t="shared" si="5"/>
        <v>84.361199999999997</v>
      </c>
      <c r="Q20" s="120"/>
      <c r="R20" s="6">
        <f t="shared" si="4"/>
        <v>4.5303030303030303</v>
      </c>
      <c r="T20" s="15"/>
      <c r="U20" s="51"/>
      <c r="AD20" s="121"/>
    </row>
    <row r="21" spans="1:32" x14ac:dyDescent="0.25">
      <c r="A21" t="s">
        <v>26</v>
      </c>
      <c r="B21" s="118" t="str">
        <f>VLOOKUP(A21,concorrenti!A:B,2,0)</f>
        <v>CASTELLOTTI</v>
      </c>
      <c r="C21" s="118">
        <f>VLOOKUP(A21,concorrenti!A:E,5,0)</f>
        <v>0</v>
      </c>
      <c r="D21" t="s">
        <v>169</v>
      </c>
      <c r="E21" s="154" t="s">
        <v>175</v>
      </c>
      <c r="F21" s="120" t="s">
        <v>506</v>
      </c>
      <c r="G21" s="120"/>
      <c r="H21" s="121">
        <v>312</v>
      </c>
      <c r="I21" s="121">
        <f t="shared" si="0"/>
        <v>1.73</v>
      </c>
      <c r="J21" s="121">
        <f t="shared" si="1"/>
        <v>539.76</v>
      </c>
      <c r="K21" s="121"/>
      <c r="L21" s="120">
        <v>9</v>
      </c>
      <c r="M21" s="120">
        <f>VLOOKUP(L21,Regolamento!A:B,2,0)</f>
        <v>32</v>
      </c>
      <c r="N21" s="121">
        <f t="shared" si="2"/>
        <v>1.6600000000000001</v>
      </c>
      <c r="O21" s="121">
        <f t="shared" si="3"/>
        <v>1.54</v>
      </c>
      <c r="P21" s="15">
        <f t="shared" si="5"/>
        <v>81.804800000000014</v>
      </c>
      <c r="Q21" s="120"/>
      <c r="R21" s="6">
        <f t="shared" si="4"/>
        <v>4.7272727272727275</v>
      </c>
      <c r="T21" s="15"/>
      <c r="U21" s="51"/>
      <c r="AD21" s="121"/>
    </row>
    <row r="22" spans="1:32" x14ac:dyDescent="0.25">
      <c r="A22" t="s">
        <v>185</v>
      </c>
      <c r="B22" s="118" t="str">
        <f>VLOOKUP(A22,concorrenti!A:B,2,0)</f>
        <v>VCC COMO</v>
      </c>
      <c r="C22" s="118">
        <f>VLOOKUP(A22,concorrenti!A:E,5,0)</f>
        <v>0</v>
      </c>
      <c r="D22" t="s">
        <v>540</v>
      </c>
      <c r="E22" s="154" t="s">
        <v>396</v>
      </c>
      <c r="F22" s="120" t="s">
        <v>501</v>
      </c>
      <c r="G22" s="120"/>
      <c r="H22" s="121">
        <v>329</v>
      </c>
      <c r="I22" s="121">
        <f t="shared" si="0"/>
        <v>1.6800000000000002</v>
      </c>
      <c r="J22" s="121">
        <f t="shared" si="1"/>
        <v>552.72</v>
      </c>
      <c r="K22" s="121"/>
      <c r="L22" s="120">
        <v>10</v>
      </c>
      <c r="M22" s="120">
        <f>VLOOKUP(L22,Regolamento!A:B,2,0)</f>
        <v>31</v>
      </c>
      <c r="N22" s="121">
        <f t="shared" si="2"/>
        <v>1.6600000000000001</v>
      </c>
      <c r="O22" s="121">
        <f t="shared" si="3"/>
        <v>1.54</v>
      </c>
      <c r="P22" s="15">
        <f t="shared" si="5"/>
        <v>79.248400000000018</v>
      </c>
      <c r="Q22" s="120"/>
      <c r="R22" s="6">
        <f t="shared" si="4"/>
        <v>4.9848484848484844</v>
      </c>
      <c r="T22" s="15"/>
      <c r="U22" s="51"/>
      <c r="AD22" s="121"/>
    </row>
    <row r="23" spans="1:32" x14ac:dyDescent="0.25">
      <c r="A23" t="s">
        <v>304</v>
      </c>
      <c r="B23" s="118" t="str">
        <f>VLOOKUP(A23,concorrenti!A:B,2,0)</f>
        <v xml:space="preserve"> CAVEM</v>
      </c>
      <c r="C23" s="118">
        <f>VLOOKUP(A23,concorrenti!A:E,5,0)</f>
        <v>0</v>
      </c>
      <c r="D23" t="s">
        <v>172</v>
      </c>
      <c r="E23" s="154" t="s">
        <v>396</v>
      </c>
      <c r="F23" s="120" t="s">
        <v>506</v>
      </c>
      <c r="G23" s="120"/>
      <c r="H23" s="121">
        <v>328.00000000000006</v>
      </c>
      <c r="I23" s="121">
        <f t="shared" si="0"/>
        <v>1.73</v>
      </c>
      <c r="J23" s="121">
        <f t="shared" si="1"/>
        <v>567.44000000000005</v>
      </c>
      <c r="K23" s="121"/>
      <c r="L23" s="120">
        <v>11</v>
      </c>
      <c r="M23" s="120">
        <f>VLOOKUP(L23,Regolamento!A:B,2,0)</f>
        <v>30</v>
      </c>
      <c r="N23" s="121">
        <f t="shared" si="2"/>
        <v>1.6600000000000001</v>
      </c>
      <c r="O23" s="121">
        <f t="shared" si="3"/>
        <v>1.54</v>
      </c>
      <c r="P23" s="15">
        <f t="shared" si="5"/>
        <v>76.692000000000007</v>
      </c>
      <c r="Q23" s="120"/>
      <c r="R23" s="6">
        <f t="shared" si="4"/>
        <v>4.9696969696969706</v>
      </c>
      <c r="T23" s="15"/>
      <c r="U23" s="51"/>
      <c r="AD23" s="121"/>
    </row>
    <row r="24" spans="1:32" x14ac:dyDescent="0.25">
      <c r="A24" t="s">
        <v>482</v>
      </c>
      <c r="B24" s="118" t="str">
        <f>VLOOKUP(A24,concorrenti!A:B,2,0)</f>
        <v>CASTELLOTTI</v>
      </c>
      <c r="C24" s="118">
        <f>VLOOKUP(A24,concorrenti!A:E,5,0)</f>
        <v>0</v>
      </c>
      <c r="D24" t="s">
        <v>167</v>
      </c>
      <c r="E24" s="150" t="s">
        <v>560</v>
      </c>
      <c r="F24" t="s">
        <v>516</v>
      </c>
      <c r="H24" s="4">
        <v>299</v>
      </c>
      <c r="I24" s="121">
        <f t="shared" si="0"/>
        <v>1.9</v>
      </c>
      <c r="J24" s="121">
        <f t="shared" si="1"/>
        <v>568.1</v>
      </c>
      <c r="K24" s="121"/>
      <c r="L24" s="120">
        <v>12</v>
      </c>
      <c r="M24" s="120">
        <f>VLOOKUP(L24,Regolamento!A:B,2,0)</f>
        <v>29</v>
      </c>
      <c r="N24" s="121">
        <f t="shared" si="2"/>
        <v>1.6600000000000001</v>
      </c>
      <c r="O24" s="121">
        <f t="shared" si="3"/>
        <v>1.54</v>
      </c>
      <c r="P24" s="15">
        <f t="shared" si="5"/>
        <v>74.135599999999997</v>
      </c>
      <c r="Q24" s="120"/>
      <c r="R24" s="6">
        <f t="shared" si="4"/>
        <v>4.5303030303030303</v>
      </c>
      <c r="T24" s="15"/>
      <c r="U24" s="51"/>
      <c r="AD24" s="121"/>
    </row>
    <row r="25" spans="1:32" x14ac:dyDescent="0.25">
      <c r="A25" t="s">
        <v>426</v>
      </c>
      <c r="B25" s="118" t="str">
        <f>VLOOKUP(A25,concorrenti!A:B,2,0)</f>
        <v>CAVEM</v>
      </c>
      <c r="C25" s="118">
        <f>VLOOKUP(A25,concorrenti!A:E,5,0)</f>
        <v>0</v>
      </c>
      <c r="D25" t="s">
        <v>165</v>
      </c>
      <c r="E25" s="150" t="s">
        <v>572</v>
      </c>
      <c r="F25" s="56" t="s">
        <v>579</v>
      </c>
      <c r="H25" s="4">
        <v>353</v>
      </c>
      <c r="I25" s="121">
        <f t="shared" si="0"/>
        <v>1.62</v>
      </c>
      <c r="J25" s="121">
        <f t="shared" si="1"/>
        <v>571.86</v>
      </c>
      <c r="K25" s="121"/>
      <c r="L25" s="120">
        <v>13</v>
      </c>
      <c r="M25" s="120">
        <f>VLOOKUP(L25,Regolamento!A:B,2,0)</f>
        <v>28</v>
      </c>
      <c r="N25" s="121">
        <f t="shared" si="2"/>
        <v>1.6600000000000001</v>
      </c>
      <c r="O25" s="121">
        <f t="shared" si="3"/>
        <v>1.54</v>
      </c>
      <c r="P25" s="15">
        <f t="shared" si="5"/>
        <v>71.579200000000014</v>
      </c>
      <c r="Q25" s="120"/>
      <c r="R25" s="6">
        <f t="shared" si="4"/>
        <v>5.3484848484848486</v>
      </c>
      <c r="T25" s="15"/>
      <c r="U25" s="51"/>
      <c r="AD25" s="121"/>
    </row>
    <row r="26" spans="1:32" x14ac:dyDescent="0.25">
      <c r="A26" t="s">
        <v>293</v>
      </c>
      <c r="B26" s="118" t="str">
        <f>VLOOKUP(A26,concorrenti!A:B,2,0)</f>
        <v>CASTELLOTTI</v>
      </c>
      <c r="C26" s="118">
        <f>VLOOKUP(A26,concorrenti!A:E,5,0)</f>
        <v>0</v>
      </c>
      <c r="D26" t="s">
        <v>169</v>
      </c>
      <c r="E26" s="150" t="s">
        <v>559</v>
      </c>
      <c r="F26" t="s">
        <v>516</v>
      </c>
      <c r="H26" s="4">
        <v>300.99999999999994</v>
      </c>
      <c r="I26" s="121">
        <f t="shared" si="0"/>
        <v>1.9</v>
      </c>
      <c r="J26" s="121">
        <f t="shared" si="1"/>
        <v>571.89999999999986</v>
      </c>
      <c r="K26" s="121"/>
      <c r="L26" s="120">
        <v>14</v>
      </c>
      <c r="M26" s="120">
        <f>VLOOKUP(L26,Regolamento!A:B,2,0)</f>
        <v>27</v>
      </c>
      <c r="N26" s="121">
        <f t="shared" si="2"/>
        <v>1.6600000000000001</v>
      </c>
      <c r="O26" s="121">
        <f t="shared" si="3"/>
        <v>1.54</v>
      </c>
      <c r="P26" s="15">
        <f t="shared" si="5"/>
        <v>69.022800000000018</v>
      </c>
      <c r="Q26" s="120"/>
      <c r="R26" s="6">
        <f t="shared" si="4"/>
        <v>4.5606060606060597</v>
      </c>
      <c r="T26" s="15"/>
      <c r="U26" s="51"/>
      <c r="AD26" s="121"/>
      <c r="AF26" s="4"/>
    </row>
    <row r="27" spans="1:32" x14ac:dyDescent="0.25">
      <c r="A27" t="s">
        <v>154</v>
      </c>
      <c r="B27" s="118" t="str">
        <f>VLOOKUP(A27,concorrenti!A:B,2,0)</f>
        <v>OROBICO</v>
      </c>
      <c r="C27" s="118">
        <f>VLOOKUP(A27,concorrenti!A:E,5,0)</f>
        <v>0</v>
      </c>
      <c r="D27" s="120" t="s">
        <v>102</v>
      </c>
      <c r="E27" s="154" t="s">
        <v>526</v>
      </c>
      <c r="F27" s="120" t="s">
        <v>490</v>
      </c>
      <c r="G27" s="120"/>
      <c r="H27" s="121">
        <v>377</v>
      </c>
      <c r="I27" s="121">
        <f t="shared" si="0"/>
        <v>1.54</v>
      </c>
      <c r="J27" s="121">
        <f t="shared" si="1"/>
        <v>580.58000000000004</v>
      </c>
      <c r="K27" s="121"/>
      <c r="L27" s="120">
        <v>15</v>
      </c>
      <c r="M27" s="120">
        <f>VLOOKUP(L27,Regolamento!A:B,2,0)</f>
        <v>26</v>
      </c>
      <c r="N27" s="121">
        <f t="shared" si="2"/>
        <v>1.6600000000000001</v>
      </c>
      <c r="O27" s="121">
        <f t="shared" si="3"/>
        <v>1.54</v>
      </c>
      <c r="P27" s="15">
        <f t="shared" si="5"/>
        <v>66.466400000000007</v>
      </c>
      <c r="Q27" s="120"/>
      <c r="R27" s="6">
        <f t="shared" si="4"/>
        <v>5.7121212121212119</v>
      </c>
      <c r="T27" s="15"/>
      <c r="U27" s="51"/>
      <c r="AD27" s="121"/>
    </row>
    <row r="28" spans="1:32" x14ac:dyDescent="0.25">
      <c r="A28" t="s">
        <v>242</v>
      </c>
      <c r="B28" s="118" t="str">
        <f>VLOOKUP(A28,concorrenti!A:B,2,0)</f>
        <v>CAVEM</v>
      </c>
      <c r="C28" s="118">
        <f>VLOOKUP(A28,concorrenti!A:E,5,0)</f>
        <v>0</v>
      </c>
      <c r="D28" t="s">
        <v>167</v>
      </c>
      <c r="E28" s="154" t="s">
        <v>547</v>
      </c>
      <c r="F28" s="120" t="s">
        <v>505</v>
      </c>
      <c r="G28" s="120"/>
      <c r="H28" s="121">
        <v>338</v>
      </c>
      <c r="I28" s="121">
        <f t="shared" si="0"/>
        <v>1.72</v>
      </c>
      <c r="J28" s="121">
        <f t="shared" si="1"/>
        <v>581.36</v>
      </c>
      <c r="K28" s="121"/>
      <c r="L28" s="120">
        <v>16</v>
      </c>
      <c r="M28" s="120">
        <f>VLOOKUP(L28,Regolamento!A:B,2,0)</f>
        <v>25</v>
      </c>
      <c r="N28" s="121">
        <f t="shared" si="2"/>
        <v>1.6600000000000001</v>
      </c>
      <c r="O28" s="121">
        <f t="shared" si="3"/>
        <v>1.54</v>
      </c>
      <c r="P28" s="15">
        <f t="shared" si="5"/>
        <v>63.910000000000004</v>
      </c>
      <c r="Q28" s="120"/>
      <c r="R28" s="6">
        <f t="shared" si="4"/>
        <v>5.1212121212121211</v>
      </c>
      <c r="T28" s="15"/>
      <c r="U28" s="51"/>
      <c r="AD28" s="121"/>
    </row>
    <row r="29" spans="1:32" x14ac:dyDescent="0.25">
      <c r="A29" t="s">
        <v>251</v>
      </c>
      <c r="B29" s="118" t="str">
        <f>VLOOKUP(A29,concorrenti!A:B,2,0)</f>
        <v>OROBICO</v>
      </c>
      <c r="C29" s="118">
        <f>VLOOKUP(A29,concorrenti!A:E,5,0)</f>
        <v>0</v>
      </c>
      <c r="D29" t="s">
        <v>530</v>
      </c>
      <c r="E29" s="154" t="s">
        <v>531</v>
      </c>
      <c r="F29" s="120" t="s">
        <v>497</v>
      </c>
      <c r="G29" s="120"/>
      <c r="H29" s="121">
        <v>364.00000000000006</v>
      </c>
      <c r="I29" s="121">
        <f t="shared" si="0"/>
        <v>1.63</v>
      </c>
      <c r="J29" s="121">
        <f t="shared" si="1"/>
        <v>593.32000000000005</v>
      </c>
      <c r="K29" s="121"/>
      <c r="L29" s="120">
        <v>17</v>
      </c>
      <c r="M29" s="120">
        <f>VLOOKUP(L29,Regolamento!A:B,2,0)</f>
        <v>24</v>
      </c>
      <c r="N29" s="121">
        <f t="shared" si="2"/>
        <v>1.6600000000000001</v>
      </c>
      <c r="O29" s="121">
        <f t="shared" si="3"/>
        <v>1.54</v>
      </c>
      <c r="P29" s="15">
        <f t="shared" si="5"/>
        <v>61.353600000000007</v>
      </c>
      <c r="Q29" s="120"/>
      <c r="R29" s="6">
        <f t="shared" si="4"/>
        <v>5.5151515151515156</v>
      </c>
      <c r="T29" s="15"/>
      <c r="U29" s="51"/>
      <c r="AD29" s="121"/>
    </row>
    <row r="30" spans="1:32" x14ac:dyDescent="0.25">
      <c r="A30" t="s">
        <v>12</v>
      </c>
      <c r="B30" s="118" t="str">
        <f>VLOOKUP(A30,concorrenti!A:B,2,0)</f>
        <v>VAMS</v>
      </c>
      <c r="C30" s="118">
        <f>VLOOKUP(A30,concorrenti!A:E,5,0)</f>
        <v>0</v>
      </c>
      <c r="D30" t="s">
        <v>167</v>
      </c>
      <c r="E30" s="154" t="s">
        <v>545</v>
      </c>
      <c r="F30" s="120" t="s">
        <v>504</v>
      </c>
      <c r="G30" s="120"/>
      <c r="H30" s="121">
        <v>347</v>
      </c>
      <c r="I30" s="121">
        <f t="shared" si="0"/>
        <v>1.71</v>
      </c>
      <c r="J30" s="121">
        <f t="shared" si="1"/>
        <v>593.37</v>
      </c>
      <c r="K30" s="121"/>
      <c r="L30" s="120">
        <v>18</v>
      </c>
      <c r="M30" s="120">
        <f>VLOOKUP(L30,Regolamento!A:B,2,0)</f>
        <v>23</v>
      </c>
      <c r="N30" s="121">
        <f t="shared" si="2"/>
        <v>1.6600000000000001</v>
      </c>
      <c r="O30" s="121">
        <f t="shared" si="3"/>
        <v>1.54</v>
      </c>
      <c r="P30" s="15">
        <f t="shared" si="5"/>
        <v>58.797200000000011</v>
      </c>
      <c r="Q30" s="120"/>
      <c r="R30" s="6">
        <f t="shared" si="4"/>
        <v>5.2575757575757578</v>
      </c>
      <c r="T30" s="15"/>
      <c r="U30" s="51"/>
      <c r="AD30" s="121"/>
    </row>
    <row r="31" spans="1:32" x14ac:dyDescent="0.25">
      <c r="A31" t="s">
        <v>17</v>
      </c>
      <c r="B31" s="118" t="str">
        <f>VLOOKUP(A31,concorrenti!A:B,2,0)</f>
        <v>VAMS</v>
      </c>
      <c r="C31" s="118">
        <f>VLOOKUP(A31,concorrenti!A:E,5,0)</f>
        <v>0</v>
      </c>
      <c r="D31" t="s">
        <v>167</v>
      </c>
      <c r="E31" s="154" t="s">
        <v>548</v>
      </c>
      <c r="F31" s="120" t="s">
        <v>505</v>
      </c>
      <c r="G31" s="120"/>
      <c r="H31" s="121">
        <v>359</v>
      </c>
      <c r="I31" s="121">
        <f t="shared" si="0"/>
        <v>1.72</v>
      </c>
      <c r="J31" s="121">
        <f t="shared" si="1"/>
        <v>617.48</v>
      </c>
      <c r="K31" s="121"/>
      <c r="L31" s="120">
        <v>19</v>
      </c>
      <c r="M31" s="120">
        <f>VLOOKUP(L31,Regolamento!A:B,2,0)</f>
        <v>22</v>
      </c>
      <c r="N31" s="121">
        <f t="shared" si="2"/>
        <v>1.6600000000000001</v>
      </c>
      <c r="O31" s="121">
        <f t="shared" si="3"/>
        <v>1.54</v>
      </c>
      <c r="P31" s="15">
        <f t="shared" si="5"/>
        <v>56.240800000000007</v>
      </c>
      <c r="Q31" s="120"/>
      <c r="R31" s="6">
        <f t="shared" si="4"/>
        <v>5.4393939393939394</v>
      </c>
      <c r="T31" s="15"/>
      <c r="U31" s="51"/>
      <c r="AD31" s="121"/>
    </row>
    <row r="32" spans="1:32" x14ac:dyDescent="0.25">
      <c r="A32" t="s">
        <v>294</v>
      </c>
      <c r="B32" s="118" t="str">
        <f>VLOOKUP(A32,concorrenti!A:B,2,0)</f>
        <v>CASTELLOTTI</v>
      </c>
      <c r="C32" s="118">
        <f>VLOOKUP(A32,concorrenti!A:E,5,0)</f>
        <v>0</v>
      </c>
      <c r="D32" t="s">
        <v>169</v>
      </c>
      <c r="E32" s="150" t="s">
        <v>559</v>
      </c>
      <c r="F32" t="s">
        <v>516</v>
      </c>
      <c r="H32" s="4">
        <v>337</v>
      </c>
      <c r="I32" s="121">
        <f t="shared" si="0"/>
        <v>1.9</v>
      </c>
      <c r="J32" s="121">
        <f t="shared" si="1"/>
        <v>640.29999999999995</v>
      </c>
      <c r="K32" s="121"/>
      <c r="L32" s="120">
        <v>20</v>
      </c>
      <c r="M32" s="120">
        <f>VLOOKUP(L32,Regolamento!A:B,2,0)</f>
        <v>21</v>
      </c>
      <c r="N32" s="121">
        <f t="shared" si="2"/>
        <v>1.6600000000000001</v>
      </c>
      <c r="O32" s="121">
        <f t="shared" si="3"/>
        <v>1.54</v>
      </c>
      <c r="P32" s="15">
        <f t="shared" si="5"/>
        <v>53.684400000000004</v>
      </c>
      <c r="Q32" s="120"/>
      <c r="R32" s="6">
        <f t="shared" si="4"/>
        <v>5.1060606060606064</v>
      </c>
      <c r="T32" s="15"/>
      <c r="U32" s="51"/>
      <c r="AD32" s="121"/>
    </row>
    <row r="33" spans="1:30" x14ac:dyDescent="0.25">
      <c r="A33" t="s">
        <v>160</v>
      </c>
      <c r="B33" s="118" t="str">
        <f>VLOOKUP(A33,concorrenti!A:B,2,0)</f>
        <v>VCC COMO</v>
      </c>
      <c r="C33" s="118">
        <f>VLOOKUP(A33,concorrenti!A:E,5,0)</f>
        <v>0</v>
      </c>
      <c r="D33" t="s">
        <v>561</v>
      </c>
      <c r="E33" s="150" t="s">
        <v>562</v>
      </c>
      <c r="F33" t="s">
        <v>518</v>
      </c>
      <c r="H33" s="4">
        <v>359</v>
      </c>
      <c r="I33" s="121">
        <f t="shared" si="0"/>
        <v>1.9300000000000002</v>
      </c>
      <c r="J33" s="121">
        <f t="shared" si="1"/>
        <v>692.87</v>
      </c>
      <c r="K33" s="121"/>
      <c r="L33" s="120">
        <v>21</v>
      </c>
      <c r="M33" s="120">
        <f>VLOOKUP(L33,Regolamento!A:B,2,0)</f>
        <v>20</v>
      </c>
      <c r="N33" s="121">
        <f t="shared" si="2"/>
        <v>1.6600000000000001</v>
      </c>
      <c r="O33" s="121">
        <f t="shared" si="3"/>
        <v>1.54</v>
      </c>
      <c r="P33" s="15">
        <f t="shared" si="5"/>
        <v>51.128000000000007</v>
      </c>
      <c r="Q33" s="120"/>
      <c r="R33" s="6">
        <f t="shared" si="4"/>
        <v>5.4393939393939394</v>
      </c>
      <c r="T33" s="15"/>
      <c r="U33" s="51"/>
      <c r="AD33" s="121"/>
    </row>
    <row r="34" spans="1:30" x14ac:dyDescent="0.25">
      <c r="A34" t="s">
        <v>67</v>
      </c>
      <c r="B34" s="118" t="str">
        <f>VLOOKUP(A34,concorrenti!A:B,2,0)</f>
        <v>CAVEM</v>
      </c>
      <c r="C34" s="118">
        <f>VLOOKUP(A34,concorrenti!A:E,5,0)</f>
        <v>0</v>
      </c>
      <c r="D34" t="s">
        <v>554</v>
      </c>
      <c r="E34" s="150" t="s">
        <v>555</v>
      </c>
      <c r="F34" t="s">
        <v>511</v>
      </c>
      <c r="H34" s="4">
        <v>383</v>
      </c>
      <c r="I34" s="121">
        <f t="shared" si="0"/>
        <v>1.8199999999999998</v>
      </c>
      <c r="J34" s="121">
        <f t="shared" si="1"/>
        <v>697.06</v>
      </c>
      <c r="K34" s="121"/>
      <c r="L34" s="120">
        <v>22</v>
      </c>
      <c r="M34" s="120">
        <f>VLOOKUP(L34,Regolamento!A:B,2,0)</f>
        <v>19</v>
      </c>
      <c r="N34" s="121">
        <f t="shared" si="2"/>
        <v>1.6600000000000001</v>
      </c>
      <c r="O34" s="121">
        <f t="shared" si="3"/>
        <v>1.54</v>
      </c>
      <c r="P34" s="15">
        <f t="shared" si="5"/>
        <v>48.571600000000004</v>
      </c>
      <c r="Q34" s="120"/>
      <c r="R34" s="6">
        <f t="shared" si="4"/>
        <v>5.8030303030303028</v>
      </c>
      <c r="T34" s="15"/>
      <c r="U34" s="51"/>
      <c r="AD34" s="121"/>
    </row>
    <row r="35" spans="1:30" x14ac:dyDescent="0.25">
      <c r="A35" t="s">
        <v>27</v>
      </c>
      <c r="B35" s="118" t="str">
        <f>VLOOKUP(A35,concorrenti!A:B,2,0)</f>
        <v>VAMS</v>
      </c>
      <c r="C35" s="118">
        <f>VLOOKUP(A35,concorrenti!A:E,5,0)</f>
        <v>0</v>
      </c>
      <c r="D35" t="s">
        <v>167</v>
      </c>
      <c r="E35" s="154" t="s">
        <v>551</v>
      </c>
      <c r="F35" s="120" t="s">
        <v>508</v>
      </c>
      <c r="G35" s="120"/>
      <c r="H35" s="121">
        <v>408</v>
      </c>
      <c r="I35" s="121">
        <f t="shared" si="0"/>
        <v>1.75</v>
      </c>
      <c r="J35" s="121">
        <f t="shared" si="1"/>
        <v>714</v>
      </c>
      <c r="K35" s="121"/>
      <c r="L35" s="120">
        <v>23</v>
      </c>
      <c r="M35" s="120">
        <f>VLOOKUP(L35,Regolamento!A:B,2,0)</f>
        <v>18</v>
      </c>
      <c r="N35" s="121">
        <f t="shared" si="2"/>
        <v>1.6600000000000001</v>
      </c>
      <c r="O35" s="121">
        <f t="shared" si="3"/>
        <v>1.54</v>
      </c>
      <c r="P35" s="15">
        <f t="shared" si="5"/>
        <v>46.015200000000007</v>
      </c>
      <c r="Q35" s="120"/>
      <c r="R35" s="6">
        <f t="shared" si="4"/>
        <v>6.1818181818181817</v>
      </c>
      <c r="T35" s="15"/>
      <c r="U35" s="51"/>
      <c r="AD35" s="121"/>
    </row>
    <row r="36" spans="1:30" x14ac:dyDescent="0.25">
      <c r="A36" t="s">
        <v>302</v>
      </c>
      <c r="B36" s="118" t="str">
        <f>VLOOKUP(A36,concorrenti!A:B,2,0)</f>
        <v xml:space="preserve"> PROGETTO MITE</v>
      </c>
      <c r="C36" s="118">
        <f>VLOOKUP(A36,concorrenti!A:E,5,0)</f>
        <v>0</v>
      </c>
      <c r="D36" t="s">
        <v>323</v>
      </c>
      <c r="E36" s="154" t="s">
        <v>537</v>
      </c>
      <c r="F36" s="120" t="s">
        <v>501</v>
      </c>
      <c r="G36" s="120"/>
      <c r="H36" s="121">
        <v>442.60714285714283</v>
      </c>
      <c r="I36" s="121">
        <f t="shared" si="0"/>
        <v>1.6800000000000002</v>
      </c>
      <c r="J36" s="121">
        <f t="shared" si="1"/>
        <v>743.58</v>
      </c>
      <c r="K36" s="121"/>
      <c r="L36" s="120">
        <v>24</v>
      </c>
      <c r="M36" s="120">
        <f>VLOOKUP(L36,Regolamento!A:B,2,0)</f>
        <v>17</v>
      </c>
      <c r="N36" s="121">
        <f t="shared" si="2"/>
        <v>1.6600000000000001</v>
      </c>
      <c r="O36" s="121">
        <f t="shared" si="3"/>
        <v>1.54</v>
      </c>
      <c r="P36" s="15">
        <f t="shared" si="5"/>
        <v>43.458800000000004</v>
      </c>
      <c r="Q36" s="120"/>
      <c r="R36" s="6">
        <f t="shared" si="4"/>
        <v>6.7061688311688306</v>
      </c>
      <c r="T36" s="15"/>
      <c r="U36" s="51"/>
      <c r="AD36" s="121"/>
    </row>
    <row r="37" spans="1:30" x14ac:dyDescent="0.25">
      <c r="A37" t="s">
        <v>488</v>
      </c>
      <c r="B37" s="118" t="str">
        <f>VLOOKUP(A37,concorrenti!A:B,2,0)</f>
        <v>VCC CARDUCCI</v>
      </c>
      <c r="C37" s="118">
        <f>VLOOKUP(A37,concorrenti!A:E,5,0)</f>
        <v>0</v>
      </c>
      <c r="D37" t="s">
        <v>169</v>
      </c>
      <c r="E37" s="154" t="s">
        <v>175</v>
      </c>
      <c r="F37" s="120" t="s">
        <v>506</v>
      </c>
      <c r="G37" s="120"/>
      <c r="H37" s="121">
        <v>447</v>
      </c>
      <c r="I37" s="121">
        <f t="shared" si="0"/>
        <v>1.73</v>
      </c>
      <c r="J37" s="121">
        <f t="shared" si="1"/>
        <v>773.31</v>
      </c>
      <c r="K37" s="121"/>
      <c r="L37" s="120">
        <v>25</v>
      </c>
      <c r="M37" s="120">
        <f>VLOOKUP(L37,Regolamento!A:B,2,0)</f>
        <v>16</v>
      </c>
      <c r="N37" s="121">
        <f t="shared" si="2"/>
        <v>1.6600000000000001</v>
      </c>
      <c r="O37" s="121">
        <f t="shared" si="3"/>
        <v>1.54</v>
      </c>
      <c r="P37" s="15">
        <f t="shared" si="5"/>
        <v>40.902400000000007</v>
      </c>
      <c r="Q37" s="120"/>
      <c r="R37" s="6">
        <f t="shared" si="4"/>
        <v>6.7727272727272725</v>
      </c>
      <c r="T37" s="15"/>
      <c r="U37" s="51"/>
      <c r="AD37" s="121"/>
    </row>
    <row r="38" spans="1:30" x14ac:dyDescent="0.25">
      <c r="A38" t="s">
        <v>69</v>
      </c>
      <c r="B38" s="118" t="str">
        <f>VLOOKUP(A38,concorrenti!A:B,2,0)</f>
        <v>VAMS</v>
      </c>
      <c r="C38" s="118" t="str">
        <f>VLOOKUP(A38,concorrenti!A:E,5,0)</f>
        <v>X</v>
      </c>
      <c r="D38" t="s">
        <v>169</v>
      </c>
      <c r="E38" s="154" t="s">
        <v>550</v>
      </c>
      <c r="F38" s="120" t="s">
        <v>508</v>
      </c>
      <c r="G38" s="120"/>
      <c r="H38" s="121">
        <v>518</v>
      </c>
      <c r="I38" s="121">
        <f t="shared" si="0"/>
        <v>1.65</v>
      </c>
      <c r="J38" s="121">
        <f t="shared" si="1"/>
        <v>854.69999999999993</v>
      </c>
      <c r="K38" s="121"/>
      <c r="L38" s="120">
        <v>26</v>
      </c>
      <c r="M38" s="120">
        <f>VLOOKUP(L38,Regolamento!A:B,2,0)</f>
        <v>15</v>
      </c>
      <c r="N38" s="121">
        <f t="shared" si="2"/>
        <v>1.6600000000000001</v>
      </c>
      <c r="O38" s="121">
        <f t="shared" si="3"/>
        <v>1.54</v>
      </c>
      <c r="P38" s="15">
        <f t="shared" si="5"/>
        <v>38.346000000000004</v>
      </c>
      <c r="Q38" s="120"/>
      <c r="R38" s="6">
        <f t="shared" si="4"/>
        <v>7.8484848484848486</v>
      </c>
      <c r="T38" s="15"/>
      <c r="U38" s="51"/>
      <c r="AD38" s="121"/>
    </row>
    <row r="39" spans="1:30" x14ac:dyDescent="0.25">
      <c r="A39" t="s">
        <v>179</v>
      </c>
      <c r="B39" s="118" t="str">
        <f>VLOOKUP(A39,concorrenti!A:B,2,0)</f>
        <v>OROBICO</v>
      </c>
      <c r="C39" s="118">
        <f>VLOOKUP(A39,concorrenti!A:E,5,0)</f>
        <v>0</v>
      </c>
      <c r="D39" t="s">
        <v>169</v>
      </c>
      <c r="E39" s="150" t="s">
        <v>175</v>
      </c>
      <c r="F39" t="s">
        <v>510</v>
      </c>
      <c r="H39" s="4">
        <v>495</v>
      </c>
      <c r="I39" s="121">
        <f t="shared" si="0"/>
        <v>1.8</v>
      </c>
      <c r="J39" s="121">
        <f t="shared" si="1"/>
        <v>891</v>
      </c>
      <c r="K39" s="121"/>
      <c r="L39" s="120">
        <v>27</v>
      </c>
      <c r="M39" s="120">
        <f>VLOOKUP(L39,Regolamento!A:B,2,0)</f>
        <v>14</v>
      </c>
      <c r="N39" s="121">
        <f t="shared" si="2"/>
        <v>1.6600000000000001</v>
      </c>
      <c r="O39" s="121">
        <f t="shared" si="3"/>
        <v>1.54</v>
      </c>
      <c r="P39" s="15">
        <f t="shared" si="5"/>
        <v>35.789600000000007</v>
      </c>
      <c r="Q39" s="120"/>
      <c r="R39" s="6">
        <f t="shared" si="4"/>
        <v>7.5</v>
      </c>
      <c r="T39" s="15"/>
      <c r="U39" s="51"/>
      <c r="AD39" s="121"/>
    </row>
    <row r="40" spans="1:30" x14ac:dyDescent="0.25">
      <c r="A40" t="s">
        <v>16</v>
      </c>
      <c r="B40" s="118" t="str">
        <f>VLOOKUP(A40,concorrenti!A:B,2,0)</f>
        <v>OROBICO</v>
      </c>
      <c r="C40" s="118">
        <f>VLOOKUP(A40,concorrenti!A:E,5,0)</f>
        <v>0</v>
      </c>
      <c r="D40" t="s">
        <v>167</v>
      </c>
      <c r="E40" s="154" t="s">
        <v>529</v>
      </c>
      <c r="F40" s="120" t="s">
        <v>496</v>
      </c>
      <c r="G40" s="120"/>
      <c r="H40" s="121">
        <v>596</v>
      </c>
      <c r="I40" s="121">
        <f t="shared" si="0"/>
        <v>1.6099999999999999</v>
      </c>
      <c r="J40" s="121">
        <f t="shared" si="1"/>
        <v>959.56</v>
      </c>
      <c r="K40" s="121"/>
      <c r="L40" s="120">
        <v>28</v>
      </c>
      <c r="M40" s="120">
        <f>VLOOKUP(L40,Regolamento!A:B,2,0)</f>
        <v>13</v>
      </c>
      <c r="N40" s="121">
        <f t="shared" si="2"/>
        <v>1.6600000000000001</v>
      </c>
      <c r="O40" s="121">
        <f t="shared" si="3"/>
        <v>1.54</v>
      </c>
      <c r="P40" s="15">
        <f t="shared" si="5"/>
        <v>33.233200000000004</v>
      </c>
      <c r="Q40" s="120"/>
      <c r="R40" s="6">
        <f t="shared" si="4"/>
        <v>9.0303030303030312</v>
      </c>
      <c r="T40" s="15"/>
      <c r="U40" s="51"/>
      <c r="AD40" s="121"/>
    </row>
    <row r="41" spans="1:30" x14ac:dyDescent="0.25">
      <c r="A41" t="s">
        <v>77</v>
      </c>
      <c r="B41" s="118" t="str">
        <f>VLOOKUP(A41,concorrenti!A:B,2,0)</f>
        <v>CASTELLOTTI</v>
      </c>
      <c r="C41" s="118">
        <f>VLOOKUP(A41,concorrenti!A:E,5,0)</f>
        <v>0</v>
      </c>
      <c r="D41" t="s">
        <v>102</v>
      </c>
      <c r="E41" s="150" t="s">
        <v>564</v>
      </c>
      <c r="F41" t="s">
        <v>518</v>
      </c>
      <c r="H41" s="4">
        <v>508</v>
      </c>
      <c r="I41" s="121">
        <f t="shared" si="0"/>
        <v>1.9300000000000002</v>
      </c>
      <c r="J41" s="121">
        <f t="shared" si="1"/>
        <v>980.44</v>
      </c>
      <c r="K41" s="121"/>
      <c r="L41" s="120">
        <v>29</v>
      </c>
      <c r="M41" s="120">
        <f>VLOOKUP(L41,Regolamento!A:B,2,0)</f>
        <v>12</v>
      </c>
      <c r="N41" s="121">
        <f t="shared" si="2"/>
        <v>1.6600000000000001</v>
      </c>
      <c r="O41" s="121">
        <f t="shared" si="3"/>
        <v>1.54</v>
      </c>
      <c r="P41" s="15">
        <f t="shared" si="5"/>
        <v>30.676800000000004</v>
      </c>
      <c r="Q41" s="120"/>
      <c r="R41" s="6">
        <f t="shared" si="4"/>
        <v>7.6969696969696972</v>
      </c>
      <c r="T41" s="15"/>
      <c r="U41" s="51"/>
      <c r="AD41" s="121"/>
    </row>
    <row r="42" spans="1:30" x14ac:dyDescent="0.25">
      <c r="A42" t="s">
        <v>309</v>
      </c>
      <c r="B42" s="118" t="str">
        <f>VLOOKUP(A42,concorrenti!A:B,2,0)</f>
        <v xml:space="preserve"> VCC CARDUCCI</v>
      </c>
      <c r="C42" s="118">
        <f>VLOOKUP(A42,concorrenti!A:E,5,0)</f>
        <v>0</v>
      </c>
      <c r="D42" t="s">
        <v>102</v>
      </c>
      <c r="E42" s="150" t="s">
        <v>556</v>
      </c>
      <c r="F42" t="s">
        <v>512</v>
      </c>
      <c r="H42" s="4">
        <v>539</v>
      </c>
      <c r="I42" s="121">
        <f t="shared" si="0"/>
        <v>1.83</v>
      </c>
      <c r="J42" s="121">
        <f t="shared" si="1"/>
        <v>986.37</v>
      </c>
      <c r="K42" s="121"/>
      <c r="L42" s="120">
        <v>30</v>
      </c>
      <c r="M42" s="120">
        <f>VLOOKUP(L42,Regolamento!A:B,2,0)</f>
        <v>11</v>
      </c>
      <c r="N42" s="121">
        <f t="shared" si="2"/>
        <v>1.6600000000000001</v>
      </c>
      <c r="O42" s="121">
        <f t="shared" si="3"/>
        <v>1.54</v>
      </c>
      <c r="P42" s="15">
        <f t="shared" si="5"/>
        <v>28.120400000000004</v>
      </c>
      <c r="Q42" s="120"/>
      <c r="R42" s="6">
        <f t="shared" si="4"/>
        <v>8.1666666666666661</v>
      </c>
      <c r="S42" s="51"/>
      <c r="T42" s="15"/>
      <c r="U42" s="51"/>
      <c r="AD42" s="121"/>
    </row>
    <row r="43" spans="1:30" x14ac:dyDescent="0.25">
      <c r="A43" t="s">
        <v>456</v>
      </c>
      <c r="B43" s="118" t="str">
        <f>VLOOKUP(A43,concorrenti!A:B,2,0)</f>
        <v>CASTELLOTTI</v>
      </c>
      <c r="C43" s="118">
        <f>VLOOKUP(A43,concorrenti!A:E,5,0)</f>
        <v>0</v>
      </c>
      <c r="D43" t="s">
        <v>383</v>
      </c>
      <c r="E43" s="150" t="s">
        <v>558</v>
      </c>
      <c r="F43" t="s">
        <v>514</v>
      </c>
      <c r="H43" s="4">
        <v>530</v>
      </c>
      <c r="I43" s="121">
        <f t="shared" si="0"/>
        <v>1.88</v>
      </c>
      <c r="J43" s="121">
        <f t="shared" si="1"/>
        <v>996.4</v>
      </c>
      <c r="K43" s="121"/>
      <c r="L43" s="120">
        <v>31</v>
      </c>
      <c r="M43" s="120">
        <f>VLOOKUP(L43,Regolamento!A:B,2,0)</f>
        <v>10</v>
      </c>
      <c r="N43" s="121">
        <f t="shared" si="2"/>
        <v>1.6600000000000001</v>
      </c>
      <c r="O43" s="121">
        <f t="shared" si="3"/>
        <v>1.54</v>
      </c>
      <c r="P43" s="15">
        <f t="shared" si="5"/>
        <v>25.564000000000004</v>
      </c>
      <c r="Q43" s="120"/>
      <c r="R43" s="6">
        <f t="shared" si="4"/>
        <v>8.0303030303030312</v>
      </c>
      <c r="T43" s="15"/>
      <c r="U43" s="51"/>
      <c r="AD43" s="121"/>
    </row>
    <row r="44" spans="1:30" x14ac:dyDescent="0.25">
      <c r="A44" t="s">
        <v>190</v>
      </c>
      <c r="B44" s="118" t="str">
        <f>VLOOKUP(A44,concorrenti!A:B,2,0)</f>
        <v>OROBICO</v>
      </c>
      <c r="C44" s="118">
        <f>VLOOKUP(A44,concorrenti!A:E,5,0)</f>
        <v>0</v>
      </c>
      <c r="D44" t="s">
        <v>270</v>
      </c>
      <c r="E44" s="150" t="s">
        <v>396</v>
      </c>
      <c r="F44" t="s">
        <v>517</v>
      </c>
      <c r="H44" s="4">
        <v>588</v>
      </c>
      <c r="I44" s="121">
        <f t="shared" si="0"/>
        <v>1.92</v>
      </c>
      <c r="J44" s="121">
        <f t="shared" si="1"/>
        <v>1128.96</v>
      </c>
      <c r="K44" s="121"/>
      <c r="L44" s="120">
        <v>32</v>
      </c>
      <c r="M44" s="120">
        <f>VLOOKUP(L44,Regolamento!A:B,2,0)</f>
        <v>9</v>
      </c>
      <c r="N44" s="121">
        <f t="shared" si="2"/>
        <v>1.6600000000000001</v>
      </c>
      <c r="O44" s="121">
        <f t="shared" si="3"/>
        <v>1.54</v>
      </c>
      <c r="P44" s="15">
        <f t="shared" si="5"/>
        <v>23.007600000000004</v>
      </c>
      <c r="Q44" s="120"/>
      <c r="R44" s="6">
        <f t="shared" si="4"/>
        <v>8.9090909090909083</v>
      </c>
      <c r="U44" s="51"/>
      <c r="AD44" s="121"/>
    </row>
    <row r="45" spans="1:30" x14ac:dyDescent="0.25">
      <c r="A45" t="s">
        <v>237</v>
      </c>
      <c r="B45" s="118" t="str">
        <f>VLOOKUP(A45,concorrenti!A:B,2,0)</f>
        <v>VAMS</v>
      </c>
      <c r="C45" s="118">
        <f>VLOOKUP(A45,concorrenti!A:E,5,0)</f>
        <v>0</v>
      </c>
      <c r="D45" t="s">
        <v>166</v>
      </c>
      <c r="E45" s="154" t="s">
        <v>528</v>
      </c>
      <c r="F45" s="120" t="s">
        <v>495</v>
      </c>
      <c r="G45" s="120"/>
      <c r="H45" s="121">
        <v>795</v>
      </c>
      <c r="I45" s="121">
        <f t="shared" ref="I45:I64" si="6">IF(C45&lt;&gt;0,((1+RIGHT(F45,2)/100)-0.1),(1+RIGHT(F45,2)/100))</f>
        <v>1.6</v>
      </c>
      <c r="J45" s="121">
        <f t="shared" ref="J45:J64" si="7">+H45*I45</f>
        <v>1272</v>
      </c>
      <c r="K45" s="121"/>
      <c r="L45" s="120">
        <v>33</v>
      </c>
      <c r="M45" s="120">
        <f>VLOOKUP(L45,Regolamento!A:B,2,0)</f>
        <v>8</v>
      </c>
      <c r="N45" s="121">
        <f t="shared" si="2"/>
        <v>1.6600000000000001</v>
      </c>
      <c r="O45" s="121">
        <f t="shared" si="3"/>
        <v>1.54</v>
      </c>
      <c r="P45" s="15">
        <f t="shared" si="5"/>
        <v>20.451200000000004</v>
      </c>
      <c r="Q45" s="120"/>
      <c r="R45" s="6">
        <f t="shared" si="4"/>
        <v>12.045454545454545</v>
      </c>
      <c r="T45" s="15"/>
      <c r="U45" s="51"/>
      <c r="AD45" s="121"/>
    </row>
    <row r="46" spans="1:30" x14ac:dyDescent="0.25">
      <c r="A46" t="s">
        <v>303</v>
      </c>
      <c r="B46" s="118" t="str">
        <f>VLOOKUP(A46,concorrenti!A:B,2,0)</f>
        <v>VALTELLINA</v>
      </c>
      <c r="C46" s="118">
        <f>VLOOKUP(A46,concorrenti!A:E,5,0)</f>
        <v>0</v>
      </c>
      <c r="D46" t="s">
        <v>102</v>
      </c>
      <c r="E46" s="154" t="s">
        <v>541</v>
      </c>
      <c r="F46" s="120" t="s">
        <v>502</v>
      </c>
      <c r="G46" s="120"/>
      <c r="H46" s="121">
        <v>820</v>
      </c>
      <c r="I46" s="121">
        <f t="shared" si="6"/>
        <v>1.69</v>
      </c>
      <c r="J46" s="121">
        <f t="shared" si="7"/>
        <v>1385.8</v>
      </c>
      <c r="K46" s="121"/>
      <c r="L46" s="120">
        <v>34</v>
      </c>
      <c r="M46" s="120">
        <f>VLOOKUP(L46,Regolamento!A:B,2,0)</f>
        <v>7</v>
      </c>
      <c r="N46" s="121">
        <f t="shared" si="2"/>
        <v>1.6600000000000001</v>
      </c>
      <c r="O46" s="121">
        <f t="shared" si="3"/>
        <v>1.54</v>
      </c>
      <c r="P46" s="15">
        <f t="shared" si="5"/>
        <v>17.894800000000004</v>
      </c>
      <c r="Q46" s="120"/>
      <c r="R46" s="6">
        <f t="shared" si="4"/>
        <v>12.424242424242424</v>
      </c>
      <c r="T46" s="15"/>
      <c r="U46" s="51"/>
      <c r="AD46" s="121"/>
    </row>
    <row r="47" spans="1:30" x14ac:dyDescent="0.25">
      <c r="A47" t="s">
        <v>159</v>
      </c>
      <c r="B47" s="118" t="str">
        <f>VLOOKUP(A47,concorrenti!A:B,2,0)</f>
        <v>VCC COMO</v>
      </c>
      <c r="C47" s="118">
        <f>VLOOKUP(A47,concorrenti!A:E,5,0)</f>
        <v>0</v>
      </c>
      <c r="D47" t="s">
        <v>167</v>
      </c>
      <c r="E47" s="154" t="s">
        <v>545</v>
      </c>
      <c r="F47" s="120" t="s">
        <v>505</v>
      </c>
      <c r="G47" s="120"/>
      <c r="H47" s="121">
        <v>814</v>
      </c>
      <c r="I47" s="121">
        <f t="shared" si="6"/>
        <v>1.72</v>
      </c>
      <c r="J47" s="121">
        <f t="shared" si="7"/>
        <v>1400.08</v>
      </c>
      <c r="K47" s="121"/>
      <c r="L47" s="120">
        <v>35</v>
      </c>
      <c r="M47" s="120">
        <f>VLOOKUP(L47,Regolamento!A:B,2,0)</f>
        <v>6</v>
      </c>
      <c r="N47" s="121">
        <f t="shared" si="2"/>
        <v>1.6600000000000001</v>
      </c>
      <c r="O47" s="121">
        <f t="shared" si="3"/>
        <v>1.54</v>
      </c>
      <c r="P47" s="15">
        <f t="shared" si="5"/>
        <v>15.338400000000002</v>
      </c>
      <c r="Q47" s="120"/>
      <c r="R47" s="6">
        <f t="shared" si="4"/>
        <v>12.333333333333334</v>
      </c>
      <c r="S47" s="51"/>
      <c r="T47" s="15"/>
      <c r="U47" s="51"/>
      <c r="AD47" s="121"/>
    </row>
    <row r="48" spans="1:30" x14ac:dyDescent="0.25">
      <c r="A48" t="s">
        <v>163</v>
      </c>
      <c r="B48" s="118" t="str">
        <f>VLOOKUP(A48,concorrenti!A:B,2,0)</f>
        <v>VCC COMO</v>
      </c>
      <c r="C48" s="118">
        <f>VLOOKUP(A48,concorrenti!A:E,5,0)</f>
        <v>0</v>
      </c>
      <c r="D48" t="s">
        <v>431</v>
      </c>
      <c r="E48" s="150" t="s">
        <v>201</v>
      </c>
      <c r="F48" t="s">
        <v>519</v>
      </c>
      <c r="H48" s="4">
        <v>773</v>
      </c>
      <c r="I48" s="121">
        <f t="shared" si="6"/>
        <v>1.97</v>
      </c>
      <c r="J48" s="121">
        <f t="shared" si="7"/>
        <v>1522.81</v>
      </c>
      <c r="K48" s="121"/>
      <c r="L48" s="120">
        <v>36</v>
      </c>
      <c r="M48" s="120">
        <f>VLOOKUP(L48,Regolamento!A:B,2,0)</f>
        <v>5</v>
      </c>
      <c r="N48" s="121">
        <f t="shared" ref="N48:N63" si="8">1+E$5/100</f>
        <v>1.6600000000000001</v>
      </c>
      <c r="O48" s="121">
        <f t="shared" ref="O48:O63" si="9">1+E$6/100</f>
        <v>1.54</v>
      </c>
      <c r="P48" s="15">
        <f t="shared" ref="P48:P63" si="10">IF(H48&lt;&gt;0,+M48*N48*O48,0)</f>
        <v>12.782000000000002</v>
      </c>
      <c r="Q48" s="120"/>
      <c r="R48" s="6">
        <f t="shared" ref="R48:R63" si="11">+H48/E$5</f>
        <v>11.712121212121213</v>
      </c>
      <c r="V48" s="51"/>
      <c r="AD48" s="121"/>
    </row>
    <row r="49" spans="1:30" x14ac:dyDescent="0.25">
      <c r="A49" t="s">
        <v>359</v>
      </c>
      <c r="B49" s="118" t="str">
        <f>VLOOKUP(A49,concorrenti!A:B,2,0)</f>
        <v>PROGETTO MITE</v>
      </c>
      <c r="C49" s="118">
        <f>VLOOKUP(A49,concorrenti!A:E,5,0)</f>
        <v>0</v>
      </c>
      <c r="D49" t="s">
        <v>167</v>
      </c>
      <c r="E49" s="150" t="s">
        <v>557</v>
      </c>
      <c r="F49" t="s">
        <v>513</v>
      </c>
      <c r="H49" s="4">
        <v>845</v>
      </c>
      <c r="I49" s="121">
        <f t="shared" si="6"/>
        <v>1.8599999999999999</v>
      </c>
      <c r="J49" s="121">
        <f t="shared" si="7"/>
        <v>1571.6999999999998</v>
      </c>
      <c r="K49" s="121"/>
      <c r="L49" s="120">
        <v>37</v>
      </c>
      <c r="M49" s="120">
        <f>VLOOKUP(L49,Regolamento!A:B,2,0)</f>
        <v>4</v>
      </c>
      <c r="N49" s="121">
        <f t="shared" si="8"/>
        <v>1.6600000000000001</v>
      </c>
      <c r="O49" s="121">
        <f t="shared" si="9"/>
        <v>1.54</v>
      </c>
      <c r="P49" s="15">
        <f t="shared" si="10"/>
        <v>10.225600000000002</v>
      </c>
      <c r="Q49" s="120"/>
      <c r="R49" s="6">
        <f t="shared" si="11"/>
        <v>12.803030303030303</v>
      </c>
      <c r="V49" s="51"/>
      <c r="AD49" s="121"/>
    </row>
    <row r="50" spans="1:30" x14ac:dyDescent="0.25">
      <c r="A50" t="s">
        <v>30</v>
      </c>
      <c r="B50" s="118" t="str">
        <f>VLOOKUP(A50,concorrenti!A:B,2,0)</f>
        <v>OROBICO</v>
      </c>
      <c r="C50" s="118">
        <f>VLOOKUP(A50,concorrenti!A:E,5,0)</f>
        <v>0</v>
      </c>
      <c r="D50" t="s">
        <v>102</v>
      </c>
      <c r="E50" s="154" t="s">
        <v>107</v>
      </c>
      <c r="F50" s="120" t="s">
        <v>508</v>
      </c>
      <c r="G50" s="120"/>
      <c r="H50" s="121">
        <v>925</v>
      </c>
      <c r="I50" s="121">
        <f t="shared" si="6"/>
        <v>1.75</v>
      </c>
      <c r="J50" s="121">
        <f t="shared" si="7"/>
        <v>1618.75</v>
      </c>
      <c r="K50" s="121"/>
      <c r="L50" s="120">
        <v>38</v>
      </c>
      <c r="M50" s="120">
        <f>VLOOKUP(L50,Regolamento!A:B,2,0)</f>
        <v>3</v>
      </c>
      <c r="N50" s="121">
        <f t="shared" si="8"/>
        <v>1.6600000000000001</v>
      </c>
      <c r="O50" s="121">
        <f t="shared" si="9"/>
        <v>1.54</v>
      </c>
      <c r="P50" s="15">
        <f t="shared" si="10"/>
        <v>7.6692000000000009</v>
      </c>
      <c r="Q50" s="120"/>
      <c r="R50" s="6">
        <f t="shared" si="11"/>
        <v>14.015151515151516</v>
      </c>
      <c r="V50" s="51"/>
      <c r="AD50" s="121"/>
    </row>
    <row r="51" spans="1:30" x14ac:dyDescent="0.25">
      <c r="A51" t="s">
        <v>475</v>
      </c>
      <c r="B51" s="118" t="str">
        <f>VLOOKUP(A51,concorrenti!A:B,2,0)</f>
        <v>CASTELLOTTI</v>
      </c>
      <c r="C51" s="118">
        <f>VLOOKUP(A51,concorrenti!A:E,5,0)</f>
        <v>0</v>
      </c>
      <c r="D51" t="s">
        <v>105</v>
      </c>
      <c r="E51" s="154" t="s">
        <v>32</v>
      </c>
      <c r="F51" s="120" t="s">
        <v>494</v>
      </c>
      <c r="G51" s="120"/>
      <c r="H51" s="121">
        <v>1034.8176100628932</v>
      </c>
      <c r="I51" s="121">
        <f t="shared" si="6"/>
        <v>1.5899999999999999</v>
      </c>
      <c r="J51" s="121">
        <f t="shared" si="7"/>
        <v>1645.3600000000001</v>
      </c>
      <c r="K51" s="121"/>
      <c r="L51" s="120">
        <v>39</v>
      </c>
      <c r="M51" s="120">
        <f>VLOOKUP(L51,Regolamento!A:B,2,0)</f>
        <v>2</v>
      </c>
      <c r="N51" s="121">
        <f t="shared" si="8"/>
        <v>1.6600000000000001</v>
      </c>
      <c r="O51" s="121">
        <f t="shared" si="9"/>
        <v>1.54</v>
      </c>
      <c r="P51" s="15">
        <f t="shared" si="10"/>
        <v>5.1128000000000009</v>
      </c>
      <c r="Q51" s="120"/>
      <c r="R51" s="6">
        <f t="shared" si="11"/>
        <v>15.679054697922624</v>
      </c>
      <c r="V51" s="51"/>
      <c r="AD51" s="121"/>
    </row>
    <row r="52" spans="1:30" x14ac:dyDescent="0.25">
      <c r="A52" t="s">
        <v>484</v>
      </c>
      <c r="B52" s="118" t="str">
        <f>VLOOKUP(A52,concorrenti!A:B,2,0)</f>
        <v>CMAE</v>
      </c>
      <c r="C52" s="118">
        <f>VLOOKUP(A52,concorrenti!A:E,5,0)</f>
        <v>0</v>
      </c>
      <c r="D52" t="s">
        <v>366</v>
      </c>
      <c r="E52" s="154" t="s">
        <v>536</v>
      </c>
      <c r="F52" s="120" t="s">
        <v>499</v>
      </c>
      <c r="G52" s="120"/>
      <c r="H52" s="121">
        <v>1143.9999999999998</v>
      </c>
      <c r="I52" s="121">
        <f t="shared" si="6"/>
        <v>1.6600000000000001</v>
      </c>
      <c r="J52" s="121">
        <f t="shared" si="7"/>
        <v>1899.0399999999997</v>
      </c>
      <c r="K52" s="121"/>
      <c r="L52" s="120">
        <v>40</v>
      </c>
      <c r="M52" s="120">
        <f>VLOOKUP(L52,Regolamento!A:B,2,0)</f>
        <v>1</v>
      </c>
      <c r="N52" s="121">
        <f t="shared" si="8"/>
        <v>1.6600000000000001</v>
      </c>
      <c r="O52" s="121">
        <f t="shared" si="9"/>
        <v>1.54</v>
      </c>
      <c r="P52" s="15">
        <f t="shared" si="10"/>
        <v>2.5564000000000004</v>
      </c>
      <c r="Q52" s="120"/>
      <c r="R52" s="6">
        <f t="shared" si="11"/>
        <v>17.333333333333329</v>
      </c>
      <c r="V52" s="51"/>
      <c r="AD52" s="121"/>
    </row>
    <row r="53" spans="1:30" x14ac:dyDescent="0.25">
      <c r="A53" t="s">
        <v>478</v>
      </c>
      <c r="B53" s="118" t="str">
        <f>VLOOKUP(A53,concorrenti!A:B,2,0)</f>
        <v>CMAE</v>
      </c>
      <c r="C53" s="118">
        <f>VLOOKUP(A53,concorrenti!A:E,5,0)</f>
        <v>0</v>
      </c>
      <c r="D53" t="s">
        <v>172</v>
      </c>
      <c r="E53" s="154" t="s">
        <v>396</v>
      </c>
      <c r="F53" s="120" t="s">
        <v>506</v>
      </c>
      <c r="G53" s="120"/>
      <c r="H53" s="121">
        <v>1179</v>
      </c>
      <c r="I53" s="121">
        <f t="shared" si="6"/>
        <v>1.73</v>
      </c>
      <c r="J53" s="121">
        <f t="shared" si="7"/>
        <v>2039.67</v>
      </c>
      <c r="K53" s="121"/>
      <c r="L53" s="120">
        <v>41</v>
      </c>
      <c r="M53" s="120">
        <f>VLOOKUP(L53,Regolamento!A:B,2,0)</f>
        <v>0.5</v>
      </c>
      <c r="N53" s="121">
        <f t="shared" si="8"/>
        <v>1.6600000000000001</v>
      </c>
      <c r="O53" s="121">
        <f t="shared" si="9"/>
        <v>1.54</v>
      </c>
      <c r="P53" s="15">
        <f t="shared" si="10"/>
        <v>1.2782000000000002</v>
      </c>
      <c r="Q53" s="120"/>
      <c r="R53" s="6">
        <f t="shared" si="11"/>
        <v>17.863636363636363</v>
      </c>
      <c r="AD53" s="121"/>
    </row>
    <row r="54" spans="1:30" x14ac:dyDescent="0.25">
      <c r="A54" t="s">
        <v>156</v>
      </c>
      <c r="B54" s="118" t="str">
        <f>VLOOKUP(A54,concorrenti!A:B,2,0)</f>
        <v>CMAE</v>
      </c>
      <c r="C54" s="118">
        <f>VLOOKUP(A54,concorrenti!A:E,5,0)</f>
        <v>0</v>
      </c>
      <c r="D54" t="s">
        <v>165</v>
      </c>
      <c r="E54" s="154" t="s">
        <v>549</v>
      </c>
      <c r="F54" s="120" t="s">
        <v>507</v>
      </c>
      <c r="G54" s="120"/>
      <c r="H54" s="121">
        <v>1225.9999999999998</v>
      </c>
      <c r="I54" s="121">
        <f t="shared" si="6"/>
        <v>1.74</v>
      </c>
      <c r="J54" s="121">
        <f t="shared" si="7"/>
        <v>2133.2399999999998</v>
      </c>
      <c r="K54" s="121"/>
      <c r="L54" s="120">
        <v>42</v>
      </c>
      <c r="M54" s="120">
        <f>VLOOKUP(L54,Regolamento!A:B,2,0)</f>
        <v>0.5</v>
      </c>
      <c r="N54" s="121">
        <f t="shared" si="8"/>
        <v>1.6600000000000001</v>
      </c>
      <c r="O54" s="121">
        <f t="shared" si="9"/>
        <v>1.54</v>
      </c>
      <c r="P54" s="15">
        <f t="shared" si="10"/>
        <v>1.2782000000000002</v>
      </c>
      <c r="Q54" s="120"/>
      <c r="R54" s="6">
        <f t="shared" si="11"/>
        <v>18.575757575757571</v>
      </c>
      <c r="AD54" s="121"/>
    </row>
    <row r="55" spans="1:30" x14ac:dyDescent="0.25">
      <c r="A55" t="s">
        <v>476</v>
      </c>
      <c r="B55" s="118" t="str">
        <f>VLOOKUP(A55,concorrenti!A:B,2,0)</f>
        <v>VAMS</v>
      </c>
      <c r="C55" s="118">
        <f>VLOOKUP(A55,concorrenti!A:E,5,0)</f>
        <v>0</v>
      </c>
      <c r="D55" t="s">
        <v>366</v>
      </c>
      <c r="E55" s="154" t="s">
        <v>533</v>
      </c>
      <c r="F55" s="120" t="s">
        <v>498</v>
      </c>
      <c r="G55" s="120"/>
      <c r="H55" s="121">
        <v>1374</v>
      </c>
      <c r="I55" s="121">
        <f t="shared" si="6"/>
        <v>1.6400000000000001</v>
      </c>
      <c r="J55" s="121">
        <f t="shared" si="7"/>
        <v>2253.36</v>
      </c>
      <c r="K55" s="121"/>
      <c r="L55" s="120">
        <v>43</v>
      </c>
      <c r="M55" s="120">
        <f>VLOOKUP(L55,Regolamento!A:B,2,0)</f>
        <v>0.5</v>
      </c>
      <c r="N55" s="121">
        <f t="shared" si="8"/>
        <v>1.6600000000000001</v>
      </c>
      <c r="O55" s="121">
        <f t="shared" si="9"/>
        <v>1.54</v>
      </c>
      <c r="P55" s="15">
        <f t="shared" si="10"/>
        <v>1.2782000000000002</v>
      </c>
      <c r="Q55" s="120"/>
      <c r="R55" s="6">
        <f t="shared" si="11"/>
        <v>20.818181818181817</v>
      </c>
      <c r="U55" s="6">
        <f>SUM(U13:U54)</f>
        <v>0</v>
      </c>
      <c r="AD55" s="121"/>
    </row>
    <row r="56" spans="1:30" x14ac:dyDescent="0.25">
      <c r="A56" t="s">
        <v>155</v>
      </c>
      <c r="B56" s="118" t="str">
        <f>VLOOKUP(A56,concorrenti!A:B,2,0)</f>
        <v>OROBICO</v>
      </c>
      <c r="C56" s="118">
        <f>VLOOKUP(A56,concorrenti!A:E,5,0)</f>
        <v>0</v>
      </c>
      <c r="D56" t="s">
        <v>165</v>
      </c>
      <c r="E56" s="150" t="s">
        <v>553</v>
      </c>
      <c r="F56" t="s">
        <v>510</v>
      </c>
      <c r="H56" s="4">
        <v>1748</v>
      </c>
      <c r="I56" s="121">
        <f t="shared" si="6"/>
        <v>1.8</v>
      </c>
      <c r="J56" s="121">
        <f t="shared" si="7"/>
        <v>3146.4</v>
      </c>
      <c r="K56" s="121"/>
      <c r="L56" s="120">
        <v>44</v>
      </c>
      <c r="M56" s="120">
        <f>VLOOKUP(L56,Regolamento!A:B,2,0)</f>
        <v>0.5</v>
      </c>
      <c r="N56" s="121">
        <f t="shared" si="8"/>
        <v>1.6600000000000001</v>
      </c>
      <c r="O56" s="121">
        <f t="shared" si="9"/>
        <v>1.54</v>
      </c>
      <c r="P56" s="15">
        <f t="shared" si="10"/>
        <v>1.2782000000000002</v>
      </c>
      <c r="Q56" s="120"/>
      <c r="R56" s="6">
        <f t="shared" si="11"/>
        <v>26.484848484848484</v>
      </c>
      <c r="AD56" s="121"/>
    </row>
    <row r="57" spans="1:30" x14ac:dyDescent="0.25">
      <c r="A57" t="s">
        <v>481</v>
      </c>
      <c r="B57" s="118" t="str">
        <f>VLOOKUP(A57,concorrenti!A:B,2,0)</f>
        <v>CMAE</v>
      </c>
      <c r="C57" s="118">
        <f>VLOOKUP(A57,concorrenti!A:E,5,0)</f>
        <v>0</v>
      </c>
      <c r="D57" t="s">
        <v>167</v>
      </c>
      <c r="E57" s="154" t="s">
        <v>548</v>
      </c>
      <c r="F57" s="120" t="s">
        <v>507</v>
      </c>
      <c r="G57" s="120"/>
      <c r="H57" s="121">
        <v>1963</v>
      </c>
      <c r="I57" s="121">
        <f t="shared" si="6"/>
        <v>1.74</v>
      </c>
      <c r="J57" s="121">
        <f t="shared" si="7"/>
        <v>3415.62</v>
      </c>
      <c r="K57" s="121"/>
      <c r="L57" s="120">
        <v>45</v>
      </c>
      <c r="M57" s="120">
        <f>VLOOKUP(L57,Regolamento!A:B,2,0)</f>
        <v>0.5</v>
      </c>
      <c r="N57" s="121">
        <f t="shared" si="8"/>
        <v>1.6600000000000001</v>
      </c>
      <c r="O57" s="121">
        <f t="shared" si="9"/>
        <v>1.54</v>
      </c>
      <c r="P57" s="15">
        <f t="shared" si="10"/>
        <v>1.2782000000000002</v>
      </c>
      <c r="Q57" s="120"/>
      <c r="R57" s="6">
        <f t="shared" si="11"/>
        <v>29.742424242424242</v>
      </c>
      <c r="AD57" s="121"/>
    </row>
    <row r="58" spans="1:30" x14ac:dyDescent="0.25">
      <c r="A58" t="s">
        <v>18</v>
      </c>
      <c r="B58" s="118" t="str">
        <f>VLOOKUP(A58,concorrenti!A:B,2,0)</f>
        <v>VAMS</v>
      </c>
      <c r="C58" s="118">
        <f>VLOOKUP(A58,concorrenti!A:E,5,0)</f>
        <v>0</v>
      </c>
      <c r="D58" t="s">
        <v>167</v>
      </c>
      <c r="E58" s="150" t="s">
        <v>563</v>
      </c>
      <c r="F58" t="s">
        <v>518</v>
      </c>
      <c r="H58" s="4">
        <v>1803.9999999999998</v>
      </c>
      <c r="I58" s="121">
        <f t="shared" si="6"/>
        <v>1.9300000000000002</v>
      </c>
      <c r="J58" s="121">
        <f t="shared" si="7"/>
        <v>3481.72</v>
      </c>
      <c r="K58" s="121"/>
      <c r="L58" s="120">
        <v>46</v>
      </c>
      <c r="M58" s="120">
        <f>VLOOKUP(L58,Regolamento!A:B,2,0)</f>
        <v>0.5</v>
      </c>
      <c r="N58" s="121">
        <f t="shared" si="8"/>
        <v>1.6600000000000001</v>
      </c>
      <c r="O58" s="121">
        <f t="shared" si="9"/>
        <v>1.54</v>
      </c>
      <c r="P58" s="15">
        <f t="shared" si="10"/>
        <v>1.2782000000000002</v>
      </c>
      <c r="Q58" s="120"/>
      <c r="R58" s="6">
        <f t="shared" si="11"/>
        <v>27.333333333333329</v>
      </c>
      <c r="AD58" s="121"/>
    </row>
    <row r="59" spans="1:30" x14ac:dyDescent="0.25">
      <c r="A59" t="s">
        <v>477</v>
      </c>
      <c r="B59" s="118" t="str">
        <f>VLOOKUP(A59,concorrenti!A:B,2,0)</f>
        <v>VALTELLINA</v>
      </c>
      <c r="C59" s="118">
        <f>VLOOKUP(A59,concorrenti!A:E,5,0)</f>
        <v>0</v>
      </c>
      <c r="D59" t="s">
        <v>102</v>
      </c>
      <c r="E59" s="154" t="s">
        <v>379</v>
      </c>
      <c r="F59" s="120" t="s">
        <v>502</v>
      </c>
      <c r="G59" s="120"/>
      <c r="H59" s="121">
        <v>2089</v>
      </c>
      <c r="I59" s="121">
        <f t="shared" si="6"/>
        <v>1.69</v>
      </c>
      <c r="J59" s="121">
        <f t="shared" si="7"/>
        <v>3530.41</v>
      </c>
      <c r="K59" s="121"/>
      <c r="L59" s="120">
        <v>47</v>
      </c>
      <c r="M59" s="120">
        <f>VLOOKUP(L59,Regolamento!A:B,2,0)</f>
        <v>0.5</v>
      </c>
      <c r="N59" s="121">
        <f t="shared" si="8"/>
        <v>1.6600000000000001</v>
      </c>
      <c r="O59" s="121">
        <f t="shared" si="9"/>
        <v>1.54</v>
      </c>
      <c r="P59" s="15">
        <f t="shared" si="10"/>
        <v>1.2782000000000002</v>
      </c>
      <c r="Q59" s="120"/>
      <c r="R59" s="6">
        <f t="shared" si="11"/>
        <v>31.651515151515152</v>
      </c>
      <c r="AD59" s="121"/>
    </row>
    <row r="60" spans="1:30" x14ac:dyDescent="0.25">
      <c r="A60" t="s">
        <v>483</v>
      </c>
      <c r="B60" s="118" t="str">
        <f>VLOOKUP(A60,concorrenti!A:B,2,0)</f>
        <v>VAMS</v>
      </c>
      <c r="C60" s="118">
        <f>VLOOKUP(A60,concorrenti!A:E,5,0)</f>
        <v>0</v>
      </c>
      <c r="D60" t="s">
        <v>169</v>
      </c>
      <c r="E60" s="154" t="s">
        <v>532</v>
      </c>
      <c r="F60" s="120" t="s">
        <v>498</v>
      </c>
      <c r="G60" s="120"/>
      <c r="H60" s="121">
        <v>2347.1168831168829</v>
      </c>
      <c r="I60" s="121">
        <f t="shared" si="6"/>
        <v>1.6400000000000001</v>
      </c>
      <c r="J60" s="121">
        <f t="shared" si="7"/>
        <v>3849.2716883116882</v>
      </c>
      <c r="K60" s="121"/>
      <c r="L60" s="120">
        <v>48</v>
      </c>
      <c r="M60" s="120">
        <f>VLOOKUP(L60,Regolamento!A:B,2,0)</f>
        <v>0.5</v>
      </c>
      <c r="N60" s="121">
        <f t="shared" si="8"/>
        <v>1.6600000000000001</v>
      </c>
      <c r="O60" s="121">
        <f t="shared" si="9"/>
        <v>1.54</v>
      </c>
      <c r="P60" s="15">
        <f t="shared" si="10"/>
        <v>1.2782000000000002</v>
      </c>
      <c r="Q60" s="120"/>
      <c r="R60" s="6">
        <f t="shared" si="11"/>
        <v>35.562377016922468</v>
      </c>
      <c r="AD60" s="121"/>
    </row>
    <row r="61" spans="1:30" x14ac:dyDescent="0.25">
      <c r="A61" t="s">
        <v>474</v>
      </c>
      <c r="B61" s="118" t="str">
        <f>VLOOKUP(A61,concorrenti!A:B,2,0)</f>
        <v>VALTELLINA</v>
      </c>
      <c r="C61" s="118">
        <f>VLOOKUP(A61,concorrenti!A:E,5,0)</f>
        <v>0</v>
      </c>
      <c r="D61" s="120" t="s">
        <v>102</v>
      </c>
      <c r="E61" s="154">
        <v>1100</v>
      </c>
      <c r="F61" s="120" t="s">
        <v>492</v>
      </c>
      <c r="G61" s="120"/>
      <c r="H61" s="121">
        <v>2429.0000000000005</v>
      </c>
      <c r="I61" s="121">
        <f t="shared" si="6"/>
        <v>1.5699999999999998</v>
      </c>
      <c r="J61" s="121">
        <f t="shared" si="7"/>
        <v>3813.53</v>
      </c>
      <c r="K61" s="121"/>
      <c r="L61" s="120">
        <v>49</v>
      </c>
      <c r="M61" s="120">
        <f>VLOOKUP(L61,Regolamento!A:B,2,0)</f>
        <v>0.5</v>
      </c>
      <c r="N61" s="121">
        <f t="shared" si="8"/>
        <v>1.6600000000000001</v>
      </c>
      <c r="O61" s="121">
        <f t="shared" si="9"/>
        <v>1.54</v>
      </c>
      <c r="P61" s="15">
        <f t="shared" si="10"/>
        <v>1.2782000000000002</v>
      </c>
      <c r="Q61" s="120"/>
      <c r="R61" s="6">
        <f t="shared" si="11"/>
        <v>36.803030303030312</v>
      </c>
      <c r="AD61" s="121"/>
    </row>
    <row r="62" spans="1:30" x14ac:dyDescent="0.25">
      <c r="A62" t="s">
        <v>240</v>
      </c>
      <c r="B62" s="118" t="str">
        <f>VLOOKUP(A62,concorrenti!A:B,2,0)</f>
        <v>VAMS</v>
      </c>
      <c r="C62" s="118">
        <f>VLOOKUP(A62,concorrenti!A:E,5,0)</f>
        <v>0</v>
      </c>
      <c r="D62" t="s">
        <v>538</v>
      </c>
      <c r="E62" s="154" t="s">
        <v>539</v>
      </c>
      <c r="F62" s="120" t="s">
        <v>501</v>
      </c>
      <c r="G62" s="120"/>
      <c r="H62" s="121">
        <v>2416</v>
      </c>
      <c r="I62" s="121">
        <f t="shared" si="6"/>
        <v>1.6800000000000002</v>
      </c>
      <c r="J62" s="121">
        <f t="shared" si="7"/>
        <v>4058.8800000000006</v>
      </c>
      <c r="K62" s="121"/>
      <c r="L62" s="120">
        <v>50</v>
      </c>
      <c r="M62" s="120">
        <f>VLOOKUP(L62,Regolamento!A:B,2,0)</f>
        <v>0.5</v>
      </c>
      <c r="N62" s="121">
        <f t="shared" si="8"/>
        <v>1.6600000000000001</v>
      </c>
      <c r="O62" s="121">
        <f t="shared" si="9"/>
        <v>1.54</v>
      </c>
      <c r="P62" s="15">
        <f t="shared" si="10"/>
        <v>1.2782000000000002</v>
      </c>
      <c r="Q62" s="120"/>
      <c r="R62" s="6">
        <f t="shared" si="11"/>
        <v>36.606060606060609</v>
      </c>
      <c r="AD62" s="121"/>
    </row>
    <row r="63" spans="1:30" x14ac:dyDescent="0.25">
      <c r="A63" t="s">
        <v>480</v>
      </c>
      <c r="B63" s="118" t="str">
        <f>VLOOKUP(A63,concorrenti!A:B,2,0)</f>
        <v>VAMS</v>
      </c>
      <c r="C63" s="118">
        <f>VLOOKUP(A63,concorrenti!A:E,5,0)</f>
        <v>0</v>
      </c>
      <c r="D63" t="s">
        <v>172</v>
      </c>
      <c r="E63" s="154" t="s">
        <v>396</v>
      </c>
      <c r="F63" s="120" t="s">
        <v>506</v>
      </c>
      <c r="G63" s="120"/>
      <c r="H63" s="121">
        <v>2479</v>
      </c>
      <c r="I63" s="121">
        <f t="shared" si="6"/>
        <v>1.73</v>
      </c>
      <c r="J63" s="121">
        <f t="shared" si="7"/>
        <v>4288.67</v>
      </c>
      <c r="K63" s="121"/>
      <c r="L63" s="120">
        <v>51</v>
      </c>
      <c r="M63" s="120">
        <f>VLOOKUP(L63,Regolamento!A:B,2,0)</f>
        <v>0.5</v>
      </c>
      <c r="N63" s="121">
        <f t="shared" si="8"/>
        <v>1.6600000000000001</v>
      </c>
      <c r="O63" s="121">
        <f t="shared" si="9"/>
        <v>1.54</v>
      </c>
      <c r="P63" s="15">
        <f t="shared" si="10"/>
        <v>1.2782000000000002</v>
      </c>
      <c r="Q63" s="120"/>
      <c r="R63" s="6">
        <f t="shared" si="11"/>
        <v>37.560606060606062</v>
      </c>
      <c r="AD63" s="121"/>
    </row>
    <row r="64" spans="1:30" x14ac:dyDescent="0.25">
      <c r="A64" t="s">
        <v>183</v>
      </c>
      <c r="B64" s="118" t="str">
        <f>VLOOKUP(A64,concorrenti!A:B,2,0)</f>
        <v>OROBICO</v>
      </c>
      <c r="C64" s="118">
        <f>VLOOKUP(A64,concorrenti!A:E,5,0)</f>
        <v>0</v>
      </c>
      <c r="D64" t="s">
        <v>170</v>
      </c>
      <c r="E64" s="154" t="s">
        <v>527</v>
      </c>
      <c r="F64" s="120" t="s">
        <v>493</v>
      </c>
      <c r="G64" s="120"/>
      <c r="H64" s="121">
        <v>2813</v>
      </c>
      <c r="I64" s="121">
        <f t="shared" si="6"/>
        <v>1.58</v>
      </c>
      <c r="J64" s="121">
        <f t="shared" si="7"/>
        <v>4444.54</v>
      </c>
      <c r="K64" s="121"/>
      <c r="L64" s="120">
        <v>52</v>
      </c>
      <c r="M64" s="120">
        <f>VLOOKUP(L64,Regolamento!A:B,2,0)</f>
        <v>0.5</v>
      </c>
      <c r="N64" s="121">
        <f t="shared" ref="N64" si="12">1+E$5/100</f>
        <v>1.6600000000000001</v>
      </c>
      <c r="O64" s="121">
        <f t="shared" ref="O64" si="13">1+E$6/100</f>
        <v>1.54</v>
      </c>
      <c r="P64" s="15">
        <f t="shared" ref="P64" si="14">IF(H64&lt;&gt;0,+M64*N64*O64,0)</f>
        <v>1.2782000000000002</v>
      </c>
      <c r="Q64" s="120"/>
      <c r="R64" s="6">
        <f t="shared" ref="R64" si="15">+H64/E$5</f>
        <v>42.621212121212125</v>
      </c>
      <c r="AD64" s="121"/>
    </row>
    <row r="65" spans="1:30" x14ac:dyDescent="0.25">
      <c r="B65" s="118"/>
      <c r="C65" s="118"/>
      <c r="I65" s="121"/>
      <c r="J65" s="121"/>
      <c r="K65" s="121"/>
      <c r="L65" s="120"/>
      <c r="M65" s="120"/>
      <c r="N65" s="121"/>
      <c r="O65" s="121"/>
      <c r="P65" s="15"/>
      <c r="Q65" s="120"/>
      <c r="R65" s="6"/>
      <c r="AD65" s="121"/>
    </row>
    <row r="66" spans="1:30" x14ac:dyDescent="0.25">
      <c r="A66" t="s">
        <v>189</v>
      </c>
      <c r="B66" s="118" t="str">
        <f>VLOOKUP(A66,concorrenti!A:B,2,0)</f>
        <v>OROBICO</v>
      </c>
      <c r="C66" s="118">
        <f>VLOOKUP(A66,concorrenti!A:E,5,0)</f>
        <v>0</v>
      </c>
      <c r="D66" t="s">
        <v>102</v>
      </c>
      <c r="E66" s="154" t="s">
        <v>535</v>
      </c>
      <c r="F66" s="120" t="s">
        <v>498</v>
      </c>
      <c r="G66" s="120"/>
      <c r="H66" t="s">
        <v>576</v>
      </c>
      <c r="I66" s="121"/>
      <c r="J66" s="121"/>
      <c r="K66" s="121"/>
      <c r="L66" s="120"/>
      <c r="M66" s="120"/>
      <c r="N66" s="121"/>
      <c r="O66" s="121"/>
      <c r="P66" s="15">
        <v>9.9999999999999995E-7</v>
      </c>
      <c r="Q66" s="120"/>
      <c r="R66" s="6"/>
      <c r="T66" s="15"/>
      <c r="U66" s="51"/>
      <c r="AD66" s="121"/>
    </row>
    <row r="67" spans="1:30" x14ac:dyDescent="0.25">
      <c r="A67" t="s">
        <v>75</v>
      </c>
      <c r="B67" s="118" t="str">
        <f>VLOOKUP(A67,concorrenti!A:B,2,0)</f>
        <v>VAMS</v>
      </c>
      <c r="C67" s="118">
        <f>VLOOKUP(A67,concorrenti!A:E,5,0)</f>
        <v>0</v>
      </c>
      <c r="D67" t="s">
        <v>543</v>
      </c>
      <c r="E67" s="154" t="s">
        <v>544</v>
      </c>
      <c r="F67" s="120" t="s">
        <v>503</v>
      </c>
      <c r="G67" s="120"/>
      <c r="H67" t="s">
        <v>577</v>
      </c>
      <c r="I67" s="121"/>
      <c r="J67" s="121"/>
      <c r="K67" s="121"/>
      <c r="L67" s="120"/>
      <c r="M67" s="120"/>
      <c r="N67" s="121"/>
      <c r="O67" s="121"/>
      <c r="P67" s="15">
        <v>9.9999999999999995E-7</v>
      </c>
      <c r="Q67" s="120"/>
      <c r="R67" s="6"/>
      <c r="T67" s="15"/>
      <c r="U67" s="51"/>
      <c r="AD67" s="121"/>
    </row>
    <row r="68" spans="1:30" x14ac:dyDescent="0.25">
      <c r="B68" s="118"/>
      <c r="C68" s="118"/>
      <c r="I68" s="121"/>
      <c r="J68" s="121"/>
      <c r="K68" s="121"/>
      <c r="L68" s="120"/>
      <c r="M68" s="120"/>
      <c r="N68" s="121"/>
      <c r="O68" s="121"/>
      <c r="P68" s="15">
        <f>SUM(P13:P67)</f>
        <v>2162.7144020000028</v>
      </c>
      <c r="Q68" s="120"/>
      <c r="R68" s="6"/>
      <c r="AD68" s="121"/>
    </row>
    <row r="69" spans="1:30" x14ac:dyDescent="0.25">
      <c r="B69" s="118"/>
      <c r="C69" s="118"/>
      <c r="I69" s="121"/>
      <c r="J69" s="121"/>
      <c r="K69" s="121"/>
      <c r="L69" s="120"/>
      <c r="M69" s="120"/>
      <c r="N69" s="121"/>
      <c r="O69" s="121"/>
      <c r="P69" s="15"/>
      <c r="Q69" s="120"/>
      <c r="R69" s="6"/>
      <c r="AD69" s="121"/>
    </row>
    <row r="70" spans="1:30" x14ac:dyDescent="0.25">
      <c r="B70" s="118"/>
      <c r="C70" s="118"/>
      <c r="I70" s="121"/>
      <c r="J70" s="121"/>
      <c r="K70" s="121"/>
      <c r="L70" s="120"/>
      <c r="M70" s="120"/>
      <c r="N70" s="121"/>
      <c r="O70" s="121"/>
      <c r="P70" s="15"/>
      <c r="Q70" s="120"/>
      <c r="R70" s="6"/>
      <c r="AD70" s="121"/>
    </row>
    <row r="71" spans="1:30" x14ac:dyDescent="0.25">
      <c r="B71" s="118"/>
      <c r="C71" s="118"/>
    </row>
    <row r="72" spans="1:30" ht="15.75" x14ac:dyDescent="0.25">
      <c r="A72" s="149" t="s">
        <v>489</v>
      </c>
      <c r="B72" s="118"/>
      <c r="C72" s="118"/>
    </row>
    <row r="73" spans="1:30" x14ac:dyDescent="0.25">
      <c r="A73" t="s">
        <v>72</v>
      </c>
      <c r="B73" s="118" t="str">
        <f>VLOOKUP(A73,concorrenti!A:B,2,0)</f>
        <v>VAMS</v>
      </c>
      <c r="C73" s="118">
        <f>VLOOKUP(A73,concorrenti!A:E,5,0)</f>
        <v>0</v>
      </c>
      <c r="D73" t="s">
        <v>169</v>
      </c>
      <c r="E73" s="150" t="s">
        <v>175</v>
      </c>
      <c r="F73" t="s">
        <v>505</v>
      </c>
      <c r="H73" s="4">
        <v>690</v>
      </c>
      <c r="I73" s="121">
        <f t="shared" ref="I73:I83" si="16">IF(C73&lt;&gt;0,((1+RIGHT(F73,2)/100)-0.1),(1+RIGHT(F73,2)/100))</f>
        <v>1.72</v>
      </c>
      <c r="J73" s="121">
        <f t="shared" ref="J73:J83" si="17">+H73*I73</f>
        <v>1186.8</v>
      </c>
      <c r="K73" s="121"/>
      <c r="L73" s="120">
        <v>1</v>
      </c>
      <c r="M73" s="120">
        <f>VLOOKUP(L73,Regolamento!A:B,2,0)</f>
        <v>50</v>
      </c>
      <c r="N73" s="121">
        <f t="shared" ref="N73:N83" si="18">1+E$5/100</f>
        <v>1.6600000000000001</v>
      </c>
      <c r="O73" s="121">
        <f t="shared" ref="O73:O83" si="19">1+E$7/100</f>
        <v>1.1200000000000001</v>
      </c>
      <c r="P73" s="15">
        <f t="shared" ref="P73:P83" si="20">IF(H73&lt;&gt;0,+M73*N73*O73,0)</f>
        <v>92.960000000000008</v>
      </c>
      <c r="Q73" s="120"/>
      <c r="R73" s="6">
        <f t="shared" ref="R73:R83" si="21">+H73/E$5</f>
        <v>10.454545454545455</v>
      </c>
    </row>
    <row r="74" spans="1:30" x14ac:dyDescent="0.25">
      <c r="A74" t="s">
        <v>13</v>
      </c>
      <c r="B74" s="118" t="str">
        <f>VLOOKUP(A74,concorrenti!A:B,2,0)</f>
        <v>VAMS</v>
      </c>
      <c r="C74" s="118">
        <f>VLOOKUP(A74,concorrenti!A:E,5,0)</f>
        <v>0</v>
      </c>
      <c r="D74" t="s">
        <v>165</v>
      </c>
      <c r="E74" s="150" t="s">
        <v>397</v>
      </c>
      <c r="F74" t="s">
        <v>496</v>
      </c>
      <c r="H74" s="4">
        <v>1054.0000000000002</v>
      </c>
      <c r="I74" s="121">
        <f t="shared" si="16"/>
        <v>1.6099999999999999</v>
      </c>
      <c r="J74" s="121">
        <f t="shared" si="17"/>
        <v>1696.9400000000003</v>
      </c>
      <c r="K74" s="121"/>
      <c r="L74" s="120">
        <v>2</v>
      </c>
      <c r="M74" s="120">
        <f>VLOOKUP(L74,Regolamento!A:B,2,0)</f>
        <v>45</v>
      </c>
      <c r="N74" s="121">
        <f t="shared" si="18"/>
        <v>1.6600000000000001</v>
      </c>
      <c r="O74" s="121">
        <f t="shared" si="19"/>
        <v>1.1200000000000001</v>
      </c>
      <c r="P74" s="15">
        <f t="shared" si="20"/>
        <v>83.664000000000016</v>
      </c>
      <c r="Q74" s="120"/>
      <c r="R74" s="6">
        <f t="shared" si="21"/>
        <v>15.969696969696972</v>
      </c>
      <c r="AD74" s="121"/>
    </row>
    <row r="75" spans="1:30" x14ac:dyDescent="0.25">
      <c r="A75" t="s">
        <v>78</v>
      </c>
      <c r="B75" s="118" t="str">
        <f>VLOOKUP(A75,concorrenti!A:B,2,0)</f>
        <v>VAMS</v>
      </c>
      <c r="C75" s="118">
        <f>VLOOKUP(A75,concorrenti!A:E,5,0)</f>
        <v>0</v>
      </c>
      <c r="D75" t="s">
        <v>167</v>
      </c>
      <c r="E75" s="150" t="s">
        <v>567</v>
      </c>
      <c r="F75" t="s">
        <v>500</v>
      </c>
      <c r="H75" s="4">
        <v>1340.0000000000002</v>
      </c>
      <c r="I75" s="121">
        <f t="shared" si="16"/>
        <v>1.67</v>
      </c>
      <c r="J75" s="121">
        <f t="shared" si="17"/>
        <v>2237.8000000000002</v>
      </c>
      <c r="K75" s="121"/>
      <c r="L75" s="120">
        <v>3</v>
      </c>
      <c r="M75" s="120">
        <f>VLOOKUP(L75,Regolamento!A:B,2,0)</f>
        <v>41</v>
      </c>
      <c r="N75" s="121">
        <f t="shared" si="18"/>
        <v>1.6600000000000001</v>
      </c>
      <c r="O75" s="121">
        <f t="shared" si="19"/>
        <v>1.1200000000000001</v>
      </c>
      <c r="P75" s="15">
        <f t="shared" si="20"/>
        <v>76.227200000000011</v>
      </c>
      <c r="Q75" s="120"/>
      <c r="R75" s="6">
        <f t="shared" si="21"/>
        <v>20.303030303030308</v>
      </c>
      <c r="AD75" s="121"/>
    </row>
    <row r="76" spans="1:30" x14ac:dyDescent="0.25">
      <c r="A76" t="s">
        <v>83</v>
      </c>
      <c r="B76" s="118" t="str">
        <f>VLOOKUP(A76,concorrenti!A:B,2,0)</f>
        <v>VAMS</v>
      </c>
      <c r="C76" s="118">
        <f>VLOOKUP(A76,concorrenti!A:E,5,0)</f>
        <v>0</v>
      </c>
      <c r="D76" t="s">
        <v>102</v>
      </c>
      <c r="E76" s="150" t="s">
        <v>571</v>
      </c>
      <c r="F76" t="s">
        <v>522</v>
      </c>
      <c r="H76" s="4">
        <v>1377.433155080214</v>
      </c>
      <c r="I76" s="121">
        <f t="shared" si="16"/>
        <v>1.87</v>
      </c>
      <c r="J76" s="121">
        <f t="shared" si="17"/>
        <v>2575.8000000000002</v>
      </c>
      <c r="K76" s="121"/>
      <c r="L76" s="120">
        <v>4</v>
      </c>
      <c r="M76" s="120">
        <f>VLOOKUP(L76,Regolamento!A:B,2,0)</f>
        <v>38</v>
      </c>
      <c r="N76" s="121">
        <f t="shared" si="18"/>
        <v>1.6600000000000001</v>
      </c>
      <c r="O76" s="121">
        <f t="shared" si="19"/>
        <v>1.1200000000000001</v>
      </c>
      <c r="P76" s="15">
        <f t="shared" si="20"/>
        <v>70.649600000000007</v>
      </c>
      <c r="Q76" s="120"/>
      <c r="R76" s="6">
        <f t="shared" si="21"/>
        <v>20.87019931939718</v>
      </c>
      <c r="AD76" s="121"/>
    </row>
    <row r="77" spans="1:30" x14ac:dyDescent="0.25">
      <c r="A77" t="s">
        <v>485</v>
      </c>
      <c r="B77" s="118" t="str">
        <f>VLOOKUP(A77,concorrenti!A:B,2,0)</f>
        <v>GAMS</v>
      </c>
      <c r="C77" s="118">
        <f>VLOOKUP(A77,concorrenti!A:E,5,0)</f>
        <v>0</v>
      </c>
      <c r="D77" t="s">
        <v>102</v>
      </c>
      <c r="E77" s="150" t="s">
        <v>526</v>
      </c>
      <c r="F77" t="s">
        <v>521</v>
      </c>
      <c r="H77" s="4">
        <v>3299</v>
      </c>
      <c r="I77" s="121">
        <f t="shared" si="16"/>
        <v>1.51</v>
      </c>
      <c r="J77" s="121">
        <f t="shared" si="17"/>
        <v>4981.49</v>
      </c>
      <c r="K77" s="121"/>
      <c r="L77" s="120">
        <v>5</v>
      </c>
      <c r="M77" s="120">
        <f>VLOOKUP(L77,Regolamento!A:B,2,0)</f>
        <v>36</v>
      </c>
      <c r="N77" s="121">
        <f t="shared" si="18"/>
        <v>1.6600000000000001</v>
      </c>
      <c r="O77" s="121">
        <f t="shared" si="19"/>
        <v>1.1200000000000001</v>
      </c>
      <c r="P77" s="15">
        <f t="shared" si="20"/>
        <v>66.931200000000018</v>
      </c>
      <c r="Q77" s="120"/>
      <c r="R77" s="6">
        <f t="shared" si="21"/>
        <v>49.984848484848484</v>
      </c>
      <c r="AD77" s="121"/>
    </row>
    <row r="78" spans="1:30" x14ac:dyDescent="0.25">
      <c r="A78" t="s">
        <v>247</v>
      </c>
      <c r="B78" s="118" t="str">
        <f>VLOOKUP(A78,concorrenti!A:B,2,0)</f>
        <v>VAMS</v>
      </c>
      <c r="C78" s="118">
        <f>VLOOKUP(A78,concorrenti!A:E,5,0)</f>
        <v>0</v>
      </c>
      <c r="D78" t="s">
        <v>102</v>
      </c>
      <c r="E78" s="154" t="s">
        <v>379</v>
      </c>
      <c r="F78" s="120" t="s">
        <v>500</v>
      </c>
      <c r="G78" s="120"/>
      <c r="H78" s="4">
        <v>3250</v>
      </c>
      <c r="I78" s="121">
        <f t="shared" si="16"/>
        <v>1.67</v>
      </c>
      <c r="J78" s="121">
        <f t="shared" si="17"/>
        <v>5427.5</v>
      </c>
      <c r="K78" s="121"/>
      <c r="L78" s="120">
        <v>6</v>
      </c>
      <c r="M78" s="120">
        <f>VLOOKUP(L78,Regolamento!A:B,2,0)</f>
        <v>35</v>
      </c>
      <c r="N78" s="121">
        <f t="shared" si="18"/>
        <v>1.6600000000000001</v>
      </c>
      <c r="O78" s="121">
        <f t="shared" si="19"/>
        <v>1.1200000000000001</v>
      </c>
      <c r="P78" s="15">
        <f t="shared" si="20"/>
        <v>65.072000000000017</v>
      </c>
      <c r="Q78" s="120"/>
      <c r="R78" s="6">
        <f t="shared" si="21"/>
        <v>49.242424242424242</v>
      </c>
      <c r="AD78" s="121"/>
    </row>
    <row r="79" spans="1:30" x14ac:dyDescent="0.25">
      <c r="A79" t="s">
        <v>245</v>
      </c>
      <c r="B79" s="118" t="str">
        <f>VLOOKUP(A79,concorrenti!A:B,2,0)</f>
        <v>GAMS</v>
      </c>
      <c r="C79" s="118">
        <f>VLOOKUP(A79,concorrenti!A:E,5,0)</f>
        <v>0</v>
      </c>
      <c r="D79" t="s">
        <v>167</v>
      </c>
      <c r="E79" s="150" t="s">
        <v>565</v>
      </c>
      <c r="F79" t="s">
        <v>520</v>
      </c>
      <c r="H79" s="4">
        <v>3823</v>
      </c>
      <c r="I79" s="121">
        <f t="shared" si="16"/>
        <v>1.42</v>
      </c>
      <c r="J79" s="121">
        <f t="shared" si="17"/>
        <v>5428.66</v>
      </c>
      <c r="K79" s="121"/>
      <c r="L79" s="120">
        <v>7</v>
      </c>
      <c r="M79" s="120">
        <f>VLOOKUP(L79,Regolamento!A:B,2,0)</f>
        <v>34</v>
      </c>
      <c r="N79" s="121">
        <f t="shared" si="18"/>
        <v>1.6600000000000001</v>
      </c>
      <c r="O79" s="121">
        <f t="shared" si="19"/>
        <v>1.1200000000000001</v>
      </c>
      <c r="P79" s="15">
        <f t="shared" si="20"/>
        <v>63.212800000000009</v>
      </c>
      <c r="Q79" s="120"/>
      <c r="R79" s="6">
        <f t="shared" si="21"/>
        <v>57.924242424242422</v>
      </c>
      <c r="AD79" s="121"/>
    </row>
    <row r="80" spans="1:30" x14ac:dyDescent="0.25">
      <c r="A80" t="s">
        <v>205</v>
      </c>
      <c r="B80" s="118" t="str">
        <f>VLOOKUP(A80,concorrenti!A:B,2,0)</f>
        <v>GAMS</v>
      </c>
      <c r="C80" s="118">
        <f>VLOOKUP(A80,concorrenti!A:E,5,0)</f>
        <v>0</v>
      </c>
      <c r="D80" t="s">
        <v>171</v>
      </c>
      <c r="E80" s="150" t="s">
        <v>569</v>
      </c>
      <c r="F80" t="s">
        <v>505</v>
      </c>
      <c r="H80" s="4">
        <v>3401</v>
      </c>
      <c r="I80" s="121">
        <f t="shared" si="16"/>
        <v>1.72</v>
      </c>
      <c r="J80" s="121">
        <f t="shared" si="17"/>
        <v>5849.72</v>
      </c>
      <c r="K80" s="121"/>
      <c r="L80" s="120">
        <v>8</v>
      </c>
      <c r="M80" s="120">
        <f>VLOOKUP(L80,Regolamento!A:B,2,0)</f>
        <v>33</v>
      </c>
      <c r="N80" s="121">
        <f t="shared" si="18"/>
        <v>1.6600000000000001</v>
      </c>
      <c r="O80" s="121">
        <f t="shared" si="19"/>
        <v>1.1200000000000001</v>
      </c>
      <c r="P80" s="15">
        <f t="shared" si="20"/>
        <v>61.353600000000007</v>
      </c>
      <c r="Q80" s="120"/>
      <c r="R80" s="6">
        <f t="shared" si="21"/>
        <v>51.530303030303031</v>
      </c>
      <c r="AD80" s="121"/>
    </row>
    <row r="81" spans="1:30" x14ac:dyDescent="0.25">
      <c r="A81" t="s">
        <v>220</v>
      </c>
      <c r="B81" s="118" t="str">
        <f>VLOOKUP(A81,concorrenti!A:B,2,0)</f>
        <v>GAMS</v>
      </c>
      <c r="C81" s="118">
        <f>VLOOKUP(A81,concorrenti!A:E,5,0)</f>
        <v>0</v>
      </c>
      <c r="D81" t="s">
        <v>105</v>
      </c>
      <c r="E81" s="150" t="s">
        <v>566</v>
      </c>
      <c r="F81" t="s">
        <v>521</v>
      </c>
      <c r="H81" s="4">
        <v>4628</v>
      </c>
      <c r="I81" s="121">
        <f t="shared" si="16"/>
        <v>1.51</v>
      </c>
      <c r="J81" s="121">
        <f t="shared" si="17"/>
        <v>6988.28</v>
      </c>
      <c r="K81" s="121"/>
      <c r="L81" s="120">
        <v>9</v>
      </c>
      <c r="M81" s="120">
        <f>VLOOKUP(L81,Regolamento!A:B,2,0)</f>
        <v>32</v>
      </c>
      <c r="N81" s="121">
        <f t="shared" si="18"/>
        <v>1.6600000000000001</v>
      </c>
      <c r="O81" s="121">
        <f t="shared" si="19"/>
        <v>1.1200000000000001</v>
      </c>
      <c r="P81" s="15">
        <f t="shared" si="20"/>
        <v>59.494400000000013</v>
      </c>
      <c r="Q81" s="120"/>
      <c r="R81" s="6">
        <f t="shared" si="21"/>
        <v>70.121212121212125</v>
      </c>
      <c r="AD81" s="121"/>
    </row>
    <row r="82" spans="1:30" x14ac:dyDescent="0.25">
      <c r="A82" t="s">
        <v>486</v>
      </c>
      <c r="B82" s="118" t="str">
        <f>VLOOKUP(A82,concorrenti!A:B,2,0)</f>
        <v>GAMS</v>
      </c>
      <c r="C82" s="118">
        <f>VLOOKUP(A82,concorrenti!A:E,5,0)</f>
        <v>0</v>
      </c>
      <c r="D82" t="s">
        <v>451</v>
      </c>
      <c r="E82" s="150" t="s">
        <v>527</v>
      </c>
      <c r="F82" t="s">
        <v>494</v>
      </c>
      <c r="H82" s="4">
        <v>5940.0000000000009</v>
      </c>
      <c r="I82" s="121">
        <f t="shared" si="16"/>
        <v>1.5899999999999999</v>
      </c>
      <c r="J82" s="121">
        <f t="shared" si="17"/>
        <v>9444.6</v>
      </c>
      <c r="K82" s="121"/>
      <c r="L82" s="120">
        <v>10</v>
      </c>
      <c r="M82" s="120">
        <f>VLOOKUP(L82,Regolamento!A:B,2,0)</f>
        <v>31</v>
      </c>
      <c r="N82" s="121">
        <f t="shared" si="18"/>
        <v>1.6600000000000001</v>
      </c>
      <c r="O82" s="121">
        <f t="shared" si="19"/>
        <v>1.1200000000000001</v>
      </c>
      <c r="P82" s="15">
        <f t="shared" si="20"/>
        <v>57.635200000000012</v>
      </c>
      <c r="Q82" s="120"/>
      <c r="R82" s="6">
        <f t="shared" si="21"/>
        <v>90.000000000000014</v>
      </c>
      <c r="AD82" s="121"/>
    </row>
    <row r="83" spans="1:30" x14ac:dyDescent="0.25">
      <c r="A83" t="s">
        <v>487</v>
      </c>
      <c r="B83" s="118" t="str">
        <f>VLOOKUP(A83,concorrenti!A:B,2,0)</f>
        <v>CMAE</v>
      </c>
      <c r="C83" s="118">
        <f>VLOOKUP(A83,concorrenti!A:E,5,0)</f>
        <v>0</v>
      </c>
      <c r="D83" t="s">
        <v>165</v>
      </c>
      <c r="E83" s="150" t="s">
        <v>570</v>
      </c>
      <c r="F83" t="s">
        <v>508</v>
      </c>
      <c r="H83" s="4">
        <v>8549</v>
      </c>
      <c r="I83" s="121">
        <f t="shared" si="16"/>
        <v>1.75</v>
      </c>
      <c r="J83" s="121">
        <f t="shared" si="17"/>
        <v>14960.75</v>
      </c>
      <c r="K83" s="121"/>
      <c r="L83" s="120">
        <v>11</v>
      </c>
      <c r="M83" s="120">
        <f>VLOOKUP(L83,Regolamento!A:B,2,0)</f>
        <v>30</v>
      </c>
      <c r="N83" s="121">
        <f t="shared" si="18"/>
        <v>1.6600000000000001</v>
      </c>
      <c r="O83" s="121">
        <f t="shared" si="19"/>
        <v>1.1200000000000001</v>
      </c>
      <c r="P83" s="15">
        <f t="shared" si="20"/>
        <v>55.77600000000001</v>
      </c>
      <c r="Q83" s="120"/>
      <c r="R83" s="6">
        <f t="shared" si="21"/>
        <v>129.53030303030303</v>
      </c>
      <c r="T83" s="15"/>
      <c r="AD83" s="121"/>
    </row>
    <row r="84" spans="1:30" x14ac:dyDescent="0.25">
      <c r="U84" s="51"/>
    </row>
    <row r="85" spans="1:30" x14ac:dyDescent="0.25">
      <c r="A85" t="s">
        <v>218</v>
      </c>
      <c r="B85" s="118" t="str">
        <f>VLOOKUP(A85,concorrenti!A:B,2,0)</f>
        <v>GAMS</v>
      </c>
      <c r="C85" s="118">
        <f>VLOOKUP(A85,concorrenti!A:E,5,0)</f>
        <v>0</v>
      </c>
      <c r="D85" t="s">
        <v>540</v>
      </c>
      <c r="E85" s="150" t="s">
        <v>568</v>
      </c>
      <c r="F85" t="s">
        <v>502</v>
      </c>
      <c r="H85" t="s">
        <v>575</v>
      </c>
      <c r="I85" s="121"/>
      <c r="J85" s="121"/>
      <c r="K85" s="121"/>
      <c r="L85" s="120"/>
      <c r="M85" s="120"/>
      <c r="N85" s="121"/>
      <c r="O85" s="121"/>
      <c r="P85" s="15">
        <v>1E-4</v>
      </c>
      <c r="Q85" s="120"/>
      <c r="R85" s="6"/>
    </row>
    <row r="86" spans="1:30" x14ac:dyDescent="0.25">
      <c r="P86" s="6">
        <f>SUM(P73:P85)</f>
        <v>752.97610000000009</v>
      </c>
    </row>
  </sheetData>
  <sheetProtection algorithmName="SHA-512" hashValue="mk1o21tRG4en+79JVvMPGKMREsReXkxaUB9E+Twm8hp1dX7kFgLWVT3WGItgNNFHXpjE8Sn1iuI/ps8mo7OGLQ==" saltValue="v66lPBQgdOBIbTPsrOlf3Q==" spinCount="100000" sheet="1" objects="1" scenarios="1"/>
  <sortState xmlns:xlrd2="http://schemas.microsoft.com/office/spreadsheetml/2017/richdata2" ref="A73:R83">
    <sortCondition descending="1" ref="P73:P83"/>
  </sortState>
  <mergeCells count="3">
    <mergeCell ref="N9:O9"/>
    <mergeCell ref="H1:P1"/>
    <mergeCell ref="H9:J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B81"/>
  <sheetViews>
    <sheetView workbookViewId="0">
      <selection activeCell="T24" sqref="T24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9" width="8" bestFit="1" customWidth="1"/>
    <col min="20" max="20" width="8" customWidth="1"/>
    <col min="21" max="21" width="4.5703125" customWidth="1"/>
    <col min="22" max="22" width="22" bestFit="1" customWidth="1"/>
    <col min="23" max="23" width="9" style="4"/>
    <col min="24" max="24" width="2.85546875" bestFit="1" customWidth="1"/>
    <col min="25" max="25" width="19.140625" bestFit="1" customWidth="1"/>
    <col min="26" max="26" width="7" bestFit="1" customWidth="1"/>
    <col min="27" max="27" width="2" style="4" bestFit="1" customWidth="1"/>
    <col min="28" max="28" width="20.5703125" style="91" bestFit="1" customWidth="1"/>
  </cols>
  <sheetData>
    <row r="1" spans="1:24" ht="15.75" x14ac:dyDescent="0.25">
      <c r="A1" t="s">
        <v>46</v>
      </c>
      <c r="G1" s="186" t="s">
        <v>465</v>
      </c>
      <c r="H1" s="186"/>
      <c r="I1" s="186"/>
      <c r="J1" s="186"/>
      <c r="K1" s="186"/>
      <c r="L1" s="186"/>
      <c r="M1" s="186"/>
      <c r="N1" s="186"/>
      <c r="O1" s="186"/>
      <c r="U1">
        <v>1</v>
      </c>
      <c r="V1" t="s">
        <v>94</v>
      </c>
      <c r="W1" s="82">
        <v>362.5</v>
      </c>
      <c r="X1">
        <v>15</v>
      </c>
    </row>
    <row r="2" spans="1:24" x14ac:dyDescent="0.25">
      <c r="A2" t="s">
        <v>47</v>
      </c>
      <c r="E2" s="33">
        <v>45739</v>
      </c>
      <c r="I2" s="11"/>
      <c r="N2" s="6"/>
      <c r="U2">
        <v>2</v>
      </c>
      <c r="V2" t="s">
        <v>63</v>
      </c>
      <c r="W2" s="82">
        <v>229.39</v>
      </c>
      <c r="X2">
        <v>12</v>
      </c>
    </row>
    <row r="3" spans="1:24" x14ac:dyDescent="0.25">
      <c r="A3" t="s">
        <v>62</v>
      </c>
      <c r="E3" s="33" t="s">
        <v>96</v>
      </c>
      <c r="I3" s="11"/>
      <c r="N3" s="6"/>
      <c r="U3">
        <v>3</v>
      </c>
      <c r="V3" t="s">
        <v>65</v>
      </c>
      <c r="W3" s="82">
        <v>212.4</v>
      </c>
      <c r="X3">
        <v>10</v>
      </c>
    </row>
    <row r="4" spans="1:24" x14ac:dyDescent="0.25">
      <c r="A4" t="s">
        <v>50</v>
      </c>
      <c r="E4" s="1" t="s">
        <v>640</v>
      </c>
      <c r="I4" s="11"/>
      <c r="N4" s="6"/>
      <c r="U4">
        <v>4</v>
      </c>
      <c r="V4" t="s">
        <v>330</v>
      </c>
      <c r="W4" s="82">
        <v>167.09</v>
      </c>
      <c r="X4">
        <v>8</v>
      </c>
    </row>
    <row r="5" spans="1:24" x14ac:dyDescent="0.25">
      <c r="A5" t="s">
        <v>48</v>
      </c>
      <c r="E5" s="1">
        <v>60</v>
      </c>
      <c r="I5" s="11"/>
      <c r="N5" s="6"/>
      <c r="U5">
        <v>5</v>
      </c>
      <c r="V5" t="s">
        <v>327</v>
      </c>
      <c r="W5" s="82">
        <v>148.68</v>
      </c>
      <c r="X5">
        <v>7</v>
      </c>
    </row>
    <row r="6" spans="1:24" x14ac:dyDescent="0.25">
      <c r="A6" t="s">
        <v>524</v>
      </c>
      <c r="E6" s="1">
        <v>66</v>
      </c>
      <c r="I6" s="11"/>
      <c r="N6" s="6"/>
      <c r="U6">
        <v>6</v>
      </c>
      <c r="V6" s="91" t="s">
        <v>109</v>
      </c>
      <c r="W6" s="82">
        <v>130.27000000000001</v>
      </c>
      <c r="X6">
        <v>6</v>
      </c>
    </row>
    <row r="7" spans="1:24" x14ac:dyDescent="0.25">
      <c r="A7" t="s">
        <v>525</v>
      </c>
      <c r="E7" s="1">
        <v>11</v>
      </c>
      <c r="I7" s="11"/>
      <c r="N7" s="6"/>
      <c r="U7">
        <v>7</v>
      </c>
      <c r="V7" s="91" t="s">
        <v>590</v>
      </c>
      <c r="W7" s="4">
        <v>116.11</v>
      </c>
      <c r="X7">
        <v>5</v>
      </c>
    </row>
    <row r="8" spans="1:24" x14ac:dyDescent="0.25">
      <c r="I8" s="1"/>
      <c r="J8" s="11"/>
      <c r="P8" s="6"/>
      <c r="U8">
        <v>8</v>
      </c>
      <c r="V8" t="s">
        <v>113</v>
      </c>
      <c r="W8" s="82">
        <v>107.62</v>
      </c>
      <c r="X8">
        <v>4</v>
      </c>
    </row>
    <row r="9" spans="1:24" x14ac:dyDescent="0.25">
      <c r="A9" s="34" t="s">
        <v>43</v>
      </c>
      <c r="B9" s="67" t="s">
        <v>249</v>
      </c>
      <c r="C9" s="58" t="s">
        <v>45</v>
      </c>
      <c r="D9" s="16" t="s">
        <v>53</v>
      </c>
      <c r="E9" s="16" t="s">
        <v>54</v>
      </c>
      <c r="F9" s="17" t="s">
        <v>55</v>
      </c>
      <c r="H9" s="187" t="s">
        <v>51</v>
      </c>
      <c r="I9" s="185"/>
      <c r="J9" s="188"/>
      <c r="K9" s="2"/>
      <c r="L9" s="25" t="s">
        <v>52</v>
      </c>
      <c r="M9" s="28"/>
      <c r="N9" s="185" t="s">
        <v>8</v>
      </c>
      <c r="O9" s="185"/>
      <c r="P9" s="29"/>
      <c r="U9">
        <v>9</v>
      </c>
      <c r="V9" s="91" t="s">
        <v>589</v>
      </c>
      <c r="W9" s="82">
        <v>99.12</v>
      </c>
      <c r="X9">
        <v>2</v>
      </c>
    </row>
    <row r="10" spans="1:24" x14ac:dyDescent="0.25">
      <c r="H10" s="18" t="s">
        <v>35</v>
      </c>
      <c r="I10" s="19" t="s">
        <v>37</v>
      </c>
      <c r="J10" s="20" t="s">
        <v>0</v>
      </c>
      <c r="K10" s="7"/>
      <c r="L10" s="26"/>
      <c r="M10" s="18" t="s">
        <v>0</v>
      </c>
      <c r="N10" s="19" t="s">
        <v>9</v>
      </c>
      <c r="O10" s="19" t="s">
        <v>5</v>
      </c>
      <c r="P10" s="20" t="s">
        <v>11</v>
      </c>
      <c r="U10">
        <v>10</v>
      </c>
      <c r="V10" s="91" t="s">
        <v>454</v>
      </c>
      <c r="W10" s="82">
        <v>90.62</v>
      </c>
      <c r="X10">
        <v>2</v>
      </c>
    </row>
    <row r="11" spans="1:24" x14ac:dyDescent="0.25">
      <c r="H11" s="21" t="s">
        <v>36</v>
      </c>
      <c r="I11" s="22"/>
      <c r="J11" s="23" t="s">
        <v>38</v>
      </c>
      <c r="K11" s="6"/>
      <c r="L11" s="27"/>
      <c r="M11" s="32"/>
      <c r="N11" s="22"/>
      <c r="O11" s="22"/>
      <c r="P11" s="23"/>
      <c r="U11">
        <v>11</v>
      </c>
      <c r="V11" t="s">
        <v>329</v>
      </c>
      <c r="W11" s="82">
        <v>36.82</v>
      </c>
      <c r="X11">
        <v>2</v>
      </c>
    </row>
    <row r="12" spans="1:24" x14ac:dyDescent="0.25">
      <c r="I12" s="4"/>
      <c r="J12" s="13"/>
      <c r="O12"/>
      <c r="P12" s="15"/>
      <c r="R12" s="3" t="s">
        <v>108</v>
      </c>
      <c r="U12">
        <v>12</v>
      </c>
      <c r="V12" t="s">
        <v>93</v>
      </c>
      <c r="W12" s="82">
        <v>33.979999999999997</v>
      </c>
      <c r="X12">
        <v>2</v>
      </c>
    </row>
    <row r="13" spans="1:24" x14ac:dyDescent="0.25">
      <c r="A13" t="s">
        <v>126</v>
      </c>
      <c r="B13" s="12" t="str">
        <f>VLOOKUP(A13,concorrenti!A:B,2,0)</f>
        <v>CASTELLOTTI</v>
      </c>
      <c r="C13" s="12" t="str">
        <f>VLOOKUP(A13,concorrenti!A:E,5,0)</f>
        <v>X</v>
      </c>
      <c r="D13" t="s">
        <v>102</v>
      </c>
      <c r="E13" s="91" t="s">
        <v>603</v>
      </c>
      <c r="F13" s="1">
        <v>1969</v>
      </c>
      <c r="H13">
        <v>190</v>
      </c>
      <c r="I13" s="4">
        <f t="shared" ref="I13:I60" si="0">IF(C13&lt;&gt;0,((1+RIGHT(F13,2)/100)-0.1),(1+RIGHT(F13,2)/100))</f>
        <v>1.5899999999999999</v>
      </c>
      <c r="J13" s="14">
        <f t="shared" ref="J13:J60" si="1">+H13*I13</f>
        <v>302.09999999999997</v>
      </c>
      <c r="K13" s="5"/>
      <c r="L13">
        <v>1</v>
      </c>
      <c r="M13">
        <f>VLOOKUP(L13,Regolamento!A:B,2,0)</f>
        <v>50</v>
      </c>
      <c r="N13" s="4">
        <f t="shared" ref="N13:N60" si="2">1+E$5/100</f>
        <v>1.6</v>
      </c>
      <c r="O13" s="4">
        <f t="shared" ref="O13:O60" si="3">1+E$6/100</f>
        <v>1.6600000000000001</v>
      </c>
      <c r="P13" s="15">
        <f t="shared" ref="P13:P60" si="4">IF(H13&lt;&gt;0,+M13*N13*O13,0)</f>
        <v>132.80000000000001</v>
      </c>
      <c r="R13" s="6">
        <f t="shared" ref="R13:R60" si="5">+H13/E$5</f>
        <v>3.1666666666666665</v>
      </c>
      <c r="T13" s="51"/>
      <c r="U13">
        <v>13</v>
      </c>
      <c r="V13" s="91" t="s">
        <v>110</v>
      </c>
      <c r="W13" s="4">
        <v>16.989999999999998</v>
      </c>
      <c r="X13">
        <v>2</v>
      </c>
    </row>
    <row r="14" spans="1:24" x14ac:dyDescent="0.25">
      <c r="A14" t="s">
        <v>292</v>
      </c>
      <c r="B14" s="12" t="str">
        <f>VLOOKUP(A14,concorrenti!A:B,2,0)</f>
        <v>CASTELLOTTI</v>
      </c>
      <c r="C14" s="12">
        <f>VLOOKUP(A14,concorrenti!A:E,5,0)</f>
        <v>0</v>
      </c>
      <c r="D14" t="s">
        <v>167</v>
      </c>
      <c r="E14" t="s">
        <v>552</v>
      </c>
      <c r="F14" s="1">
        <v>1977</v>
      </c>
      <c r="G14" s="5"/>
      <c r="H14">
        <v>184</v>
      </c>
      <c r="I14" s="4">
        <f t="shared" si="0"/>
        <v>1.77</v>
      </c>
      <c r="J14" s="14">
        <f t="shared" si="1"/>
        <v>325.68</v>
      </c>
      <c r="K14" s="5"/>
      <c r="L14">
        <v>2</v>
      </c>
      <c r="M14">
        <f>VLOOKUP(L14,Regolamento!A:B,2,0)</f>
        <v>45</v>
      </c>
      <c r="N14" s="4">
        <f t="shared" si="2"/>
        <v>1.6</v>
      </c>
      <c r="O14" s="4">
        <f t="shared" si="3"/>
        <v>1.6600000000000001</v>
      </c>
      <c r="P14" s="15">
        <f t="shared" si="4"/>
        <v>119.52000000000001</v>
      </c>
      <c r="R14" s="6">
        <f t="shared" si="5"/>
        <v>3.0666666666666669</v>
      </c>
      <c r="T14" s="51"/>
      <c r="U14">
        <v>14</v>
      </c>
      <c r="V14" s="91" t="s">
        <v>111</v>
      </c>
      <c r="W14" s="82">
        <v>2.83</v>
      </c>
      <c r="X14">
        <v>2</v>
      </c>
    </row>
    <row r="15" spans="1:24" x14ac:dyDescent="0.25">
      <c r="A15" t="s">
        <v>584</v>
      </c>
      <c r="B15" s="12" t="str">
        <f>VLOOKUP(A15,concorrenti!A:B,2,0)</f>
        <v>CAMS CASTIGLIONESE</v>
      </c>
      <c r="C15" s="12">
        <f>VLOOKUP(A15,concorrenti!A:E,5,0)</f>
        <v>0</v>
      </c>
      <c r="D15" t="s">
        <v>169</v>
      </c>
      <c r="E15" t="s">
        <v>550</v>
      </c>
      <c r="F15" s="1">
        <v>1973</v>
      </c>
      <c r="H15">
        <v>192</v>
      </c>
      <c r="I15" s="4">
        <f t="shared" si="0"/>
        <v>1.73</v>
      </c>
      <c r="J15" s="14">
        <f t="shared" si="1"/>
        <v>332.15999999999997</v>
      </c>
      <c r="K15" s="5"/>
      <c r="L15">
        <v>3</v>
      </c>
      <c r="M15">
        <f>VLOOKUP(L15,Regolamento!A:B,2,0)</f>
        <v>41</v>
      </c>
      <c r="N15" s="4">
        <f t="shared" si="2"/>
        <v>1.6</v>
      </c>
      <c r="O15" s="4">
        <f t="shared" si="3"/>
        <v>1.6600000000000001</v>
      </c>
      <c r="P15" s="15">
        <f t="shared" si="4"/>
        <v>108.89600000000003</v>
      </c>
      <c r="R15" s="6">
        <f t="shared" si="5"/>
        <v>3.2</v>
      </c>
      <c r="T15" s="51"/>
      <c r="V15" s="91"/>
      <c r="W15" s="82"/>
    </row>
    <row r="16" spans="1:24" x14ac:dyDescent="0.25">
      <c r="A16" t="s">
        <v>479</v>
      </c>
      <c r="B16" s="12" t="str">
        <f>VLOOKUP(A16,concorrenti!A:B,2,0)</f>
        <v>PROGETTO MITE</v>
      </c>
      <c r="C16" s="12">
        <f>VLOOKUP(A16,concorrenti!A:E,5,0)</f>
        <v>0</v>
      </c>
      <c r="D16" t="s">
        <v>172</v>
      </c>
      <c r="E16" t="s">
        <v>615</v>
      </c>
      <c r="F16" s="1">
        <v>1973</v>
      </c>
      <c r="H16">
        <v>196</v>
      </c>
      <c r="I16" s="4">
        <f t="shared" si="0"/>
        <v>1.73</v>
      </c>
      <c r="J16" s="14">
        <f t="shared" si="1"/>
        <v>339.08</v>
      </c>
      <c r="K16" s="9"/>
      <c r="L16">
        <v>4</v>
      </c>
      <c r="M16">
        <f>VLOOKUP(L16,Regolamento!A:B,2,0)</f>
        <v>38</v>
      </c>
      <c r="N16" s="4">
        <f t="shared" si="2"/>
        <v>1.6</v>
      </c>
      <c r="O16" s="4">
        <f t="shared" si="3"/>
        <v>1.6600000000000001</v>
      </c>
      <c r="P16" s="15">
        <f t="shared" si="4"/>
        <v>100.92800000000001</v>
      </c>
      <c r="R16" s="6">
        <f t="shared" si="5"/>
        <v>3.2666666666666666</v>
      </c>
      <c r="T16" s="51"/>
      <c r="V16" s="91"/>
      <c r="W16" s="82"/>
    </row>
    <row r="17" spans="1:23" x14ac:dyDescent="0.25">
      <c r="A17" t="s">
        <v>488</v>
      </c>
      <c r="B17" s="12" t="str">
        <f>VLOOKUP(A17,concorrenti!A:B,2,0)</f>
        <v>VCC CARDUCCI</v>
      </c>
      <c r="C17" s="12">
        <f>VLOOKUP(A17,concorrenti!A:E,5,0)</f>
        <v>0</v>
      </c>
      <c r="D17" t="s">
        <v>169</v>
      </c>
      <c r="E17" t="s">
        <v>614</v>
      </c>
      <c r="F17" s="1">
        <v>1973</v>
      </c>
      <c r="H17">
        <v>207</v>
      </c>
      <c r="I17" s="4">
        <f t="shared" si="0"/>
        <v>1.73</v>
      </c>
      <c r="J17" s="14">
        <f t="shared" si="1"/>
        <v>358.11</v>
      </c>
      <c r="K17" s="5"/>
      <c r="L17">
        <v>5</v>
      </c>
      <c r="M17">
        <f>VLOOKUP(L17,Regolamento!A:B,2,0)</f>
        <v>36</v>
      </c>
      <c r="N17" s="4">
        <f t="shared" si="2"/>
        <v>1.6</v>
      </c>
      <c r="O17" s="4">
        <f t="shared" si="3"/>
        <v>1.6600000000000001</v>
      </c>
      <c r="P17" s="15">
        <f t="shared" si="4"/>
        <v>95.616000000000014</v>
      </c>
      <c r="R17" s="6">
        <f t="shared" si="5"/>
        <v>3.45</v>
      </c>
      <c r="T17" s="51"/>
      <c r="V17" s="91"/>
      <c r="W17" s="82"/>
    </row>
    <row r="18" spans="1:23" x14ac:dyDescent="0.25">
      <c r="A18" t="s">
        <v>581</v>
      </c>
      <c r="B18" s="12" t="str">
        <f>VLOOKUP(A18,concorrenti!A:B,2,0)</f>
        <v>RI PORSCHE 356 (BS)</v>
      </c>
      <c r="C18" s="12">
        <f>VLOOKUP(A18,concorrenti!A:E,5,0)</f>
        <v>0</v>
      </c>
      <c r="D18" t="s">
        <v>102</v>
      </c>
      <c r="E18" t="s">
        <v>367</v>
      </c>
      <c r="F18" s="1">
        <v>1938</v>
      </c>
      <c r="H18">
        <v>261</v>
      </c>
      <c r="I18" s="4">
        <f t="shared" si="0"/>
        <v>1.38</v>
      </c>
      <c r="J18" s="14">
        <f t="shared" si="1"/>
        <v>360.17999999999995</v>
      </c>
      <c r="K18" s="5"/>
      <c r="L18">
        <v>6</v>
      </c>
      <c r="M18">
        <f>VLOOKUP(L18,Regolamento!A:B,2,0)</f>
        <v>35</v>
      </c>
      <c r="N18" s="4">
        <f t="shared" si="2"/>
        <v>1.6</v>
      </c>
      <c r="O18" s="4">
        <f t="shared" si="3"/>
        <v>1.6600000000000001</v>
      </c>
      <c r="P18" s="15">
        <f t="shared" si="4"/>
        <v>92.960000000000008</v>
      </c>
      <c r="R18" s="6">
        <f t="shared" si="5"/>
        <v>4.3499999999999996</v>
      </c>
      <c r="T18" s="51"/>
    </row>
    <row r="19" spans="1:23" x14ac:dyDescent="0.25">
      <c r="A19" t="s">
        <v>426</v>
      </c>
      <c r="B19" s="12" t="str">
        <f>VLOOKUP(A19,concorrenti!A:B,2,0)</f>
        <v>CAVEM</v>
      </c>
      <c r="C19" s="12">
        <f>VLOOKUP(A19,concorrenti!A:E,5,0)</f>
        <v>0</v>
      </c>
      <c r="D19" t="s">
        <v>366</v>
      </c>
      <c r="E19" t="s">
        <v>602</v>
      </c>
      <c r="F19" s="1">
        <v>1969</v>
      </c>
      <c r="H19">
        <v>266</v>
      </c>
      <c r="I19" s="4">
        <f t="shared" si="0"/>
        <v>1.69</v>
      </c>
      <c r="J19" s="14">
        <f t="shared" si="1"/>
        <v>449.53999999999996</v>
      </c>
      <c r="K19" s="5"/>
      <c r="L19">
        <v>7</v>
      </c>
      <c r="M19">
        <f>VLOOKUP(L19,Regolamento!A:B,2,0)</f>
        <v>34</v>
      </c>
      <c r="N19" s="4">
        <f t="shared" si="2"/>
        <v>1.6</v>
      </c>
      <c r="O19" s="4">
        <f t="shared" si="3"/>
        <v>1.6600000000000001</v>
      </c>
      <c r="P19" s="15">
        <f t="shared" si="4"/>
        <v>90.304000000000016</v>
      </c>
      <c r="R19" s="6">
        <f t="shared" si="5"/>
        <v>4.4333333333333336</v>
      </c>
      <c r="T19" s="51"/>
    </row>
    <row r="20" spans="1:23" x14ac:dyDescent="0.25">
      <c r="A20" t="s">
        <v>582</v>
      </c>
      <c r="B20" s="12" t="str">
        <f>VLOOKUP(A20,concorrenti!A:B,2,0)</f>
        <v>CASTELLOTTI</v>
      </c>
      <c r="C20" s="12">
        <f>VLOOKUP(A20,concorrenti!A:E,5,0)</f>
        <v>0</v>
      </c>
      <c r="D20" t="s">
        <v>595</v>
      </c>
      <c r="E20" t="s">
        <v>596</v>
      </c>
      <c r="F20" s="1">
        <v>1957</v>
      </c>
      <c r="H20">
        <v>309</v>
      </c>
      <c r="I20" s="4">
        <f t="shared" si="0"/>
        <v>1.5699999999999998</v>
      </c>
      <c r="J20" s="14">
        <f t="shared" si="1"/>
        <v>485.12999999999994</v>
      </c>
      <c r="K20" s="5"/>
      <c r="L20">
        <v>8</v>
      </c>
      <c r="M20">
        <f>VLOOKUP(L20,Regolamento!A:B,2,0)</f>
        <v>33</v>
      </c>
      <c r="N20" s="4">
        <f t="shared" si="2"/>
        <v>1.6</v>
      </c>
      <c r="O20" s="4">
        <f t="shared" si="3"/>
        <v>1.6600000000000001</v>
      </c>
      <c r="P20" s="15">
        <f t="shared" si="4"/>
        <v>87.64800000000001</v>
      </c>
      <c r="R20" s="6">
        <f t="shared" si="5"/>
        <v>5.15</v>
      </c>
      <c r="T20" s="51"/>
    </row>
    <row r="21" spans="1:23" x14ac:dyDescent="0.25">
      <c r="A21" t="s">
        <v>437</v>
      </c>
      <c r="B21" s="12" t="str">
        <f>VLOOKUP(A21,concorrenti!A:B,2,0)</f>
        <v>OLD WHEELS</v>
      </c>
      <c r="C21" s="12">
        <f>VLOOKUP(A21,concorrenti!A:E,5,0)</f>
        <v>0</v>
      </c>
      <c r="D21" t="s">
        <v>165</v>
      </c>
      <c r="E21" t="s">
        <v>636</v>
      </c>
      <c r="F21" s="1">
        <v>1996</v>
      </c>
      <c r="G21" s="5"/>
      <c r="H21">
        <v>255</v>
      </c>
      <c r="I21" s="4">
        <f t="shared" si="0"/>
        <v>1.96</v>
      </c>
      <c r="J21" s="14">
        <f t="shared" si="1"/>
        <v>499.8</v>
      </c>
      <c r="K21" s="5"/>
      <c r="L21">
        <v>9</v>
      </c>
      <c r="M21">
        <f>VLOOKUP(L21,Regolamento!A:B,2,0)</f>
        <v>32</v>
      </c>
      <c r="N21" s="4">
        <f t="shared" si="2"/>
        <v>1.6</v>
      </c>
      <c r="O21" s="4">
        <f t="shared" si="3"/>
        <v>1.6600000000000001</v>
      </c>
      <c r="P21" s="15">
        <f t="shared" si="4"/>
        <v>84.992000000000019</v>
      </c>
      <c r="R21" s="6">
        <f t="shared" si="5"/>
        <v>4.25</v>
      </c>
      <c r="T21" s="51"/>
    </row>
    <row r="22" spans="1:23" x14ac:dyDescent="0.25">
      <c r="A22" t="s">
        <v>73</v>
      </c>
      <c r="B22" s="12" t="str">
        <f>VLOOKUP(A22,concorrenti!A:B,2,0)</f>
        <v>CASTELLOTTI</v>
      </c>
      <c r="C22" s="12">
        <f>VLOOKUP(A22,concorrenti!A:E,5,0)</f>
        <v>0</v>
      </c>
      <c r="D22" t="s">
        <v>595</v>
      </c>
      <c r="E22" t="s">
        <v>606</v>
      </c>
      <c r="F22" s="1">
        <v>1970</v>
      </c>
      <c r="H22">
        <v>296</v>
      </c>
      <c r="I22" s="4">
        <f t="shared" si="0"/>
        <v>1.7</v>
      </c>
      <c r="J22" s="14">
        <f t="shared" si="1"/>
        <v>503.2</v>
      </c>
      <c r="K22" s="5"/>
      <c r="L22">
        <v>10</v>
      </c>
      <c r="M22">
        <f>VLOOKUP(L22,Regolamento!A:B,2,0)</f>
        <v>31</v>
      </c>
      <c r="N22" s="4">
        <f t="shared" si="2"/>
        <v>1.6</v>
      </c>
      <c r="O22" s="4">
        <f t="shared" si="3"/>
        <v>1.6600000000000001</v>
      </c>
      <c r="P22" s="15">
        <f t="shared" si="4"/>
        <v>82.336000000000013</v>
      </c>
      <c r="R22" s="6">
        <f t="shared" si="5"/>
        <v>4.9333333333333336</v>
      </c>
      <c r="T22" s="51"/>
    </row>
    <row r="23" spans="1:23" x14ac:dyDescent="0.25">
      <c r="A23" s="8" t="s">
        <v>325</v>
      </c>
      <c r="B23" s="12" t="str">
        <f>VLOOKUP(A23,concorrenti!A:B,2,0)</f>
        <v xml:space="preserve"> CAVEC</v>
      </c>
      <c r="C23" s="12">
        <f>VLOOKUP(A23,concorrenti!A:E,5,0)</f>
        <v>0</v>
      </c>
      <c r="D23" t="s">
        <v>102</v>
      </c>
      <c r="E23" t="s">
        <v>609</v>
      </c>
      <c r="F23" s="1">
        <v>1971</v>
      </c>
      <c r="H23">
        <v>296</v>
      </c>
      <c r="I23" s="4">
        <f t="shared" si="0"/>
        <v>1.71</v>
      </c>
      <c r="J23" s="14">
        <f t="shared" si="1"/>
        <v>506.15999999999997</v>
      </c>
      <c r="K23" s="5"/>
      <c r="L23">
        <v>11</v>
      </c>
      <c r="M23">
        <f>VLOOKUP(L23,Regolamento!A:B,2,0)</f>
        <v>30</v>
      </c>
      <c r="N23" s="4">
        <f t="shared" si="2"/>
        <v>1.6</v>
      </c>
      <c r="O23" s="4">
        <f t="shared" si="3"/>
        <v>1.6600000000000001</v>
      </c>
      <c r="P23" s="15">
        <f t="shared" si="4"/>
        <v>79.680000000000007</v>
      </c>
      <c r="R23" s="6">
        <f t="shared" si="5"/>
        <v>4.9333333333333336</v>
      </c>
      <c r="T23" s="51"/>
    </row>
    <row r="24" spans="1:23" x14ac:dyDescent="0.25">
      <c r="A24" t="s">
        <v>242</v>
      </c>
      <c r="B24" s="12" t="str">
        <f>VLOOKUP(A24,concorrenti!A:B,2,0)</f>
        <v>CAVEM</v>
      </c>
      <c r="C24" s="12">
        <f>VLOOKUP(A24,concorrenti!A:E,5,0)</f>
        <v>0</v>
      </c>
      <c r="D24" t="s">
        <v>167</v>
      </c>
      <c r="E24" t="s">
        <v>611</v>
      </c>
      <c r="F24" s="1">
        <v>1972</v>
      </c>
      <c r="H24">
        <v>305</v>
      </c>
      <c r="I24" s="4">
        <f t="shared" si="0"/>
        <v>1.72</v>
      </c>
      <c r="J24" s="14">
        <f t="shared" si="1"/>
        <v>524.6</v>
      </c>
      <c r="K24" s="5"/>
      <c r="L24">
        <v>12</v>
      </c>
      <c r="M24">
        <f>VLOOKUP(L24,Regolamento!A:B,2,0)</f>
        <v>29</v>
      </c>
      <c r="N24" s="4">
        <f t="shared" si="2"/>
        <v>1.6</v>
      </c>
      <c r="O24" s="4">
        <f t="shared" si="3"/>
        <v>1.6600000000000001</v>
      </c>
      <c r="P24" s="15">
        <f t="shared" si="4"/>
        <v>77.024000000000015</v>
      </c>
      <c r="R24" s="6">
        <f t="shared" si="5"/>
        <v>5.083333333333333</v>
      </c>
      <c r="T24" s="51"/>
    </row>
    <row r="25" spans="1:23" x14ac:dyDescent="0.25">
      <c r="A25" t="s">
        <v>12</v>
      </c>
      <c r="B25" s="12" t="str">
        <f>VLOOKUP(A25,concorrenti!A:B,2,0)</f>
        <v>VAMS</v>
      </c>
      <c r="C25" s="12">
        <f>VLOOKUP(A25,concorrenti!A:E,5,0)</f>
        <v>0</v>
      </c>
      <c r="D25" t="s">
        <v>366</v>
      </c>
      <c r="E25" s="91">
        <v>356</v>
      </c>
      <c r="F25" s="1">
        <v>1962</v>
      </c>
      <c r="G25" s="9"/>
      <c r="H25">
        <v>331</v>
      </c>
      <c r="I25" s="4">
        <f t="shared" si="0"/>
        <v>1.62</v>
      </c>
      <c r="J25" s="14">
        <f t="shared" si="1"/>
        <v>536.22</v>
      </c>
      <c r="K25" s="5"/>
      <c r="L25">
        <v>13</v>
      </c>
      <c r="M25">
        <f>VLOOKUP(L25,Regolamento!A:B,2,0)</f>
        <v>28</v>
      </c>
      <c r="N25" s="4">
        <f t="shared" si="2"/>
        <v>1.6</v>
      </c>
      <c r="O25" s="4">
        <f t="shared" si="3"/>
        <v>1.6600000000000001</v>
      </c>
      <c r="P25" s="15">
        <f t="shared" si="4"/>
        <v>74.368000000000009</v>
      </c>
      <c r="R25" s="6">
        <f t="shared" si="5"/>
        <v>5.5166666666666666</v>
      </c>
      <c r="T25" s="51"/>
    </row>
    <row r="26" spans="1:23" x14ac:dyDescent="0.25">
      <c r="A26" t="s">
        <v>482</v>
      </c>
      <c r="B26" s="12" t="str">
        <f>VLOOKUP(A26,concorrenti!A:B,2,0)</f>
        <v>CASTELLOTTI</v>
      </c>
      <c r="C26" s="12">
        <f>VLOOKUP(A26,concorrenti!A:E,5,0)</f>
        <v>0</v>
      </c>
      <c r="D26" t="s">
        <v>169</v>
      </c>
      <c r="E26" s="91" t="s">
        <v>608</v>
      </c>
      <c r="F26" s="1">
        <v>1971</v>
      </c>
      <c r="H26">
        <v>314</v>
      </c>
      <c r="I26" s="4">
        <f t="shared" si="0"/>
        <v>1.71</v>
      </c>
      <c r="J26" s="14">
        <f t="shared" si="1"/>
        <v>536.93999999999994</v>
      </c>
      <c r="K26" s="5"/>
      <c r="L26">
        <v>14</v>
      </c>
      <c r="M26">
        <f>VLOOKUP(L26,Regolamento!A:B,2,0)</f>
        <v>27</v>
      </c>
      <c r="N26" s="4">
        <f t="shared" si="2"/>
        <v>1.6</v>
      </c>
      <c r="O26" s="4">
        <f t="shared" si="3"/>
        <v>1.6600000000000001</v>
      </c>
      <c r="P26" s="15">
        <f t="shared" si="4"/>
        <v>71.712000000000018</v>
      </c>
      <c r="R26" s="6">
        <f t="shared" si="5"/>
        <v>5.2333333333333334</v>
      </c>
      <c r="T26" s="51"/>
    </row>
    <row r="27" spans="1:23" x14ac:dyDescent="0.25">
      <c r="A27" t="s">
        <v>17</v>
      </c>
      <c r="B27" s="12" t="str">
        <f>VLOOKUP(A27,concorrenti!A:B,2,0)</f>
        <v>VAMS</v>
      </c>
      <c r="C27" s="12">
        <f>VLOOKUP(A27,concorrenti!A:E,5,0)</f>
        <v>0</v>
      </c>
      <c r="D27" t="s">
        <v>167</v>
      </c>
      <c r="E27" t="s">
        <v>613</v>
      </c>
      <c r="F27" s="1">
        <v>1972</v>
      </c>
      <c r="H27">
        <v>314</v>
      </c>
      <c r="I27" s="4">
        <f t="shared" si="0"/>
        <v>1.72</v>
      </c>
      <c r="J27" s="14">
        <f t="shared" si="1"/>
        <v>540.08000000000004</v>
      </c>
      <c r="K27" s="5"/>
      <c r="L27">
        <v>15</v>
      </c>
      <c r="M27">
        <f>VLOOKUP(L27,Regolamento!A:B,2,0)</f>
        <v>26</v>
      </c>
      <c r="N27" s="4">
        <f t="shared" si="2"/>
        <v>1.6</v>
      </c>
      <c r="O27" s="4">
        <f t="shared" si="3"/>
        <v>1.6600000000000001</v>
      </c>
      <c r="P27" s="15">
        <f t="shared" si="4"/>
        <v>69.056000000000012</v>
      </c>
      <c r="R27" s="6">
        <f t="shared" si="5"/>
        <v>5.2333333333333334</v>
      </c>
      <c r="T27" s="51"/>
    </row>
    <row r="28" spans="1:23" x14ac:dyDescent="0.25">
      <c r="A28" t="s">
        <v>145</v>
      </c>
      <c r="B28" s="12" t="str">
        <f>VLOOKUP(A28,concorrenti!A:B,2,0)</f>
        <v>AMAMS</v>
      </c>
      <c r="C28" s="12">
        <f>VLOOKUP(A28,concorrenti!A:E,5,0)</f>
        <v>0</v>
      </c>
      <c r="D28" t="s">
        <v>595</v>
      </c>
      <c r="E28" t="s">
        <v>526</v>
      </c>
      <c r="F28" s="1">
        <v>1953</v>
      </c>
      <c r="G28" s="5"/>
      <c r="H28">
        <v>356</v>
      </c>
      <c r="I28" s="4">
        <f t="shared" si="0"/>
        <v>1.53</v>
      </c>
      <c r="J28" s="14">
        <f t="shared" si="1"/>
        <v>544.68000000000006</v>
      </c>
      <c r="K28" s="5"/>
      <c r="L28">
        <v>16</v>
      </c>
      <c r="M28">
        <f>VLOOKUP(L28,Regolamento!A:B,2,0)</f>
        <v>25</v>
      </c>
      <c r="N28" s="4">
        <f t="shared" si="2"/>
        <v>1.6</v>
      </c>
      <c r="O28" s="4">
        <f t="shared" si="3"/>
        <v>1.6600000000000001</v>
      </c>
      <c r="P28" s="15">
        <f t="shared" si="4"/>
        <v>66.400000000000006</v>
      </c>
      <c r="R28" s="6">
        <f t="shared" si="5"/>
        <v>5.9333333333333336</v>
      </c>
      <c r="T28" s="51"/>
    </row>
    <row r="29" spans="1:23" x14ac:dyDescent="0.25">
      <c r="A29" t="s">
        <v>583</v>
      </c>
      <c r="B29" s="12" t="str">
        <f>VLOOKUP(A29,concorrenti!A:B,2,0)</f>
        <v>CASTELLOTTI</v>
      </c>
      <c r="C29" s="12">
        <f>VLOOKUP(A29,concorrenti!A:E,5,0)</f>
        <v>0</v>
      </c>
      <c r="D29" t="s">
        <v>169</v>
      </c>
      <c r="E29" t="s">
        <v>612</v>
      </c>
      <c r="F29" s="1">
        <v>1972</v>
      </c>
      <c r="H29">
        <v>322</v>
      </c>
      <c r="I29" s="4">
        <f t="shared" si="0"/>
        <v>1.72</v>
      </c>
      <c r="J29" s="14">
        <f t="shared" si="1"/>
        <v>553.84</v>
      </c>
      <c r="K29" s="5"/>
      <c r="L29">
        <v>17</v>
      </c>
      <c r="M29">
        <f>VLOOKUP(L29,Regolamento!A:B,2,0)</f>
        <v>24</v>
      </c>
      <c r="N29" s="4">
        <f t="shared" si="2"/>
        <v>1.6</v>
      </c>
      <c r="O29" s="4">
        <f t="shared" si="3"/>
        <v>1.6600000000000001</v>
      </c>
      <c r="P29" s="15">
        <f t="shared" si="4"/>
        <v>63.744000000000014</v>
      </c>
      <c r="R29" s="6">
        <f t="shared" si="5"/>
        <v>5.3666666666666663</v>
      </c>
      <c r="T29" s="51"/>
    </row>
    <row r="30" spans="1:23" x14ac:dyDescent="0.25">
      <c r="A30" t="s">
        <v>314</v>
      </c>
      <c r="B30" s="12" t="str">
        <f>VLOOKUP(A30,concorrenti!A:B,2,0)</f>
        <v xml:space="preserve"> CAVEC</v>
      </c>
      <c r="C30" s="12">
        <f>VLOOKUP(A30,concorrenti!A:E,5,0)</f>
        <v>0</v>
      </c>
      <c r="D30" t="s">
        <v>169</v>
      </c>
      <c r="E30" t="s">
        <v>550</v>
      </c>
      <c r="F30" s="1">
        <v>1980</v>
      </c>
      <c r="H30">
        <v>315</v>
      </c>
      <c r="I30" s="4">
        <f t="shared" si="0"/>
        <v>1.8</v>
      </c>
      <c r="J30" s="14">
        <f t="shared" si="1"/>
        <v>567</v>
      </c>
      <c r="K30" s="5"/>
      <c r="L30">
        <v>18</v>
      </c>
      <c r="M30">
        <f>VLOOKUP(L30,Regolamento!A:B,2,0)</f>
        <v>23</v>
      </c>
      <c r="N30" s="4">
        <f t="shared" si="2"/>
        <v>1.6</v>
      </c>
      <c r="O30" s="4">
        <f t="shared" si="3"/>
        <v>1.6600000000000001</v>
      </c>
      <c r="P30" s="15">
        <f t="shared" si="4"/>
        <v>61.088000000000015</v>
      </c>
      <c r="R30" s="6">
        <f t="shared" si="5"/>
        <v>5.25</v>
      </c>
      <c r="T30" s="51"/>
    </row>
    <row r="31" spans="1:23" x14ac:dyDescent="0.25">
      <c r="A31" t="s">
        <v>322</v>
      </c>
      <c r="B31" s="12" t="str">
        <f>VLOOKUP(A31,concorrenti!A:B,2,0)</f>
        <v>AMAMS</v>
      </c>
      <c r="C31" s="12">
        <f>VLOOKUP(A31,concorrenti!A:E,5,0)</f>
        <v>0</v>
      </c>
      <c r="D31" t="s">
        <v>623</v>
      </c>
      <c r="E31" t="s">
        <v>624</v>
      </c>
      <c r="F31" s="1">
        <v>1988</v>
      </c>
      <c r="H31">
        <v>318</v>
      </c>
      <c r="I31" s="4">
        <f t="shared" si="0"/>
        <v>1.88</v>
      </c>
      <c r="J31" s="14">
        <f t="shared" si="1"/>
        <v>597.83999999999992</v>
      </c>
      <c r="K31" s="5"/>
      <c r="L31">
        <v>19</v>
      </c>
      <c r="M31">
        <f>VLOOKUP(L31,Regolamento!A:B,2,0)</f>
        <v>22</v>
      </c>
      <c r="N31" s="4">
        <f t="shared" si="2"/>
        <v>1.6</v>
      </c>
      <c r="O31" s="4">
        <f t="shared" si="3"/>
        <v>1.6600000000000001</v>
      </c>
      <c r="P31" s="15">
        <f t="shared" si="4"/>
        <v>58.432000000000009</v>
      </c>
      <c r="R31" s="6">
        <f t="shared" si="5"/>
        <v>5.3</v>
      </c>
      <c r="T31" s="51"/>
    </row>
    <row r="32" spans="1:23" x14ac:dyDescent="0.25">
      <c r="A32" t="s">
        <v>162</v>
      </c>
      <c r="B32" s="12" t="str">
        <f>VLOOKUP(A32,concorrenti!A:B,2,0)</f>
        <v>VCC COMO</v>
      </c>
      <c r="C32" s="12" t="str">
        <f>VLOOKUP(A32,concorrenti!A:E,5,0)</f>
        <v>X</v>
      </c>
      <c r="D32" t="s">
        <v>169</v>
      </c>
      <c r="E32" t="s">
        <v>175</v>
      </c>
      <c r="F32" s="1">
        <v>1972</v>
      </c>
      <c r="G32" s="5"/>
      <c r="H32">
        <v>374</v>
      </c>
      <c r="I32" s="4">
        <f t="shared" si="0"/>
        <v>1.6199999999999999</v>
      </c>
      <c r="J32" s="14">
        <f t="shared" si="1"/>
        <v>605.88</v>
      </c>
      <c r="K32" s="5"/>
      <c r="L32">
        <v>20</v>
      </c>
      <c r="M32">
        <f>VLOOKUP(L32,Regolamento!A:B,2,0)</f>
        <v>21</v>
      </c>
      <c r="N32" s="4">
        <f t="shared" si="2"/>
        <v>1.6</v>
      </c>
      <c r="O32" s="4">
        <f t="shared" si="3"/>
        <v>1.6600000000000001</v>
      </c>
      <c r="P32" s="15">
        <f t="shared" si="4"/>
        <v>55.77600000000001</v>
      </c>
      <c r="R32" s="6">
        <f t="shared" si="5"/>
        <v>6.2333333333333334</v>
      </c>
      <c r="T32" s="51"/>
    </row>
    <row r="33" spans="1:20" x14ac:dyDescent="0.25">
      <c r="A33" t="s">
        <v>77</v>
      </c>
      <c r="B33" s="12" t="str">
        <f>VLOOKUP(A33,concorrenti!A:B,2,0)</f>
        <v>CASTELLOTTI</v>
      </c>
      <c r="C33" s="12">
        <f>VLOOKUP(A33,concorrenti!A:E,5,0)</f>
        <v>0</v>
      </c>
      <c r="D33" t="s">
        <v>595</v>
      </c>
      <c r="E33" t="s">
        <v>564</v>
      </c>
      <c r="F33" s="1">
        <v>1993</v>
      </c>
      <c r="G33" s="5"/>
      <c r="H33">
        <v>318</v>
      </c>
      <c r="I33" s="4">
        <f t="shared" si="0"/>
        <v>1.9300000000000002</v>
      </c>
      <c r="J33" s="14">
        <f t="shared" si="1"/>
        <v>613.74</v>
      </c>
      <c r="K33" s="5"/>
      <c r="L33">
        <v>21</v>
      </c>
      <c r="M33">
        <f>VLOOKUP(L33,Regolamento!A:B,2,0)</f>
        <v>20</v>
      </c>
      <c r="N33" s="4">
        <f t="shared" si="2"/>
        <v>1.6</v>
      </c>
      <c r="O33" s="4">
        <f t="shared" si="3"/>
        <v>1.6600000000000001</v>
      </c>
      <c r="P33" s="15">
        <f t="shared" si="4"/>
        <v>53.120000000000005</v>
      </c>
      <c r="R33" s="6">
        <f t="shared" si="5"/>
        <v>5.3</v>
      </c>
      <c r="T33" s="51"/>
    </row>
    <row r="34" spans="1:20" x14ac:dyDescent="0.25">
      <c r="A34" t="s">
        <v>302</v>
      </c>
      <c r="B34" s="12" t="str">
        <f>VLOOKUP(A34,concorrenti!A:B,2,0)</f>
        <v xml:space="preserve"> PROGETTO MITE</v>
      </c>
      <c r="C34" s="12">
        <f>VLOOKUP(A34,concorrenti!A:E,5,0)</f>
        <v>0</v>
      </c>
      <c r="D34" t="s">
        <v>323</v>
      </c>
      <c r="E34" s="91" t="s">
        <v>594</v>
      </c>
      <c r="F34" s="1">
        <v>1953</v>
      </c>
      <c r="G34" s="5"/>
      <c r="H34">
        <v>404</v>
      </c>
      <c r="I34" s="4">
        <f t="shared" si="0"/>
        <v>1.53</v>
      </c>
      <c r="J34" s="14">
        <f t="shared" si="1"/>
        <v>618.12</v>
      </c>
      <c r="K34" s="5"/>
      <c r="L34">
        <v>22</v>
      </c>
      <c r="M34">
        <f>VLOOKUP(L34,Regolamento!A:B,2,0)</f>
        <v>19</v>
      </c>
      <c r="N34" s="4">
        <f t="shared" si="2"/>
        <v>1.6</v>
      </c>
      <c r="O34" s="4">
        <f t="shared" si="3"/>
        <v>1.6600000000000001</v>
      </c>
      <c r="P34" s="15">
        <f t="shared" si="4"/>
        <v>50.464000000000006</v>
      </c>
      <c r="R34" s="6">
        <f t="shared" si="5"/>
        <v>6.7333333333333334</v>
      </c>
      <c r="T34" s="51"/>
    </row>
    <row r="35" spans="1:20" x14ac:dyDescent="0.25">
      <c r="A35" t="s">
        <v>22</v>
      </c>
      <c r="B35" s="12" t="str">
        <f>VLOOKUP(A35,concorrenti!A:B,2,0)</f>
        <v>CASTELLOTTI</v>
      </c>
      <c r="C35" s="12">
        <f>VLOOKUP(A35,concorrenti!A:E,5,0)</f>
        <v>0</v>
      </c>
      <c r="D35" t="s">
        <v>169</v>
      </c>
      <c r="E35" t="s">
        <v>618</v>
      </c>
      <c r="F35" s="1">
        <v>1976</v>
      </c>
      <c r="G35" s="5"/>
      <c r="H35">
        <v>356</v>
      </c>
      <c r="I35" s="4">
        <f t="shared" si="0"/>
        <v>1.76</v>
      </c>
      <c r="J35" s="14">
        <f t="shared" si="1"/>
        <v>626.56000000000006</v>
      </c>
      <c r="K35" s="5"/>
      <c r="L35">
        <v>23</v>
      </c>
      <c r="M35">
        <f>VLOOKUP(L35,Regolamento!A:B,2,0)</f>
        <v>18</v>
      </c>
      <c r="N35" s="4">
        <f t="shared" si="2"/>
        <v>1.6</v>
      </c>
      <c r="O35" s="4">
        <f t="shared" si="3"/>
        <v>1.6600000000000001</v>
      </c>
      <c r="P35" s="15">
        <f t="shared" si="4"/>
        <v>47.808000000000007</v>
      </c>
      <c r="R35" s="6">
        <f t="shared" si="5"/>
        <v>5.9333333333333336</v>
      </c>
      <c r="T35" s="51"/>
    </row>
    <row r="36" spans="1:20" x14ac:dyDescent="0.25">
      <c r="A36" t="s">
        <v>125</v>
      </c>
      <c r="B36" s="12" t="str">
        <f>VLOOKUP(A36,concorrenti!A:B,2,0)</f>
        <v>CASTELLOTTI</v>
      </c>
      <c r="C36" s="12">
        <f>VLOOKUP(A36,concorrenti!A:E,5,0)</f>
        <v>0</v>
      </c>
      <c r="D36" t="s">
        <v>592</v>
      </c>
      <c r="E36" t="s">
        <v>593</v>
      </c>
      <c r="F36" s="1">
        <v>1928</v>
      </c>
      <c r="G36" s="5"/>
      <c r="H36">
        <v>498</v>
      </c>
      <c r="I36" s="4">
        <f t="shared" si="0"/>
        <v>1.28</v>
      </c>
      <c r="J36" s="14">
        <f t="shared" si="1"/>
        <v>637.44000000000005</v>
      </c>
      <c r="K36" s="5"/>
      <c r="L36">
        <v>24</v>
      </c>
      <c r="M36">
        <f>VLOOKUP(L36,Regolamento!A:B,2,0)</f>
        <v>17</v>
      </c>
      <c r="N36" s="4">
        <f t="shared" si="2"/>
        <v>1.6</v>
      </c>
      <c r="O36" s="4">
        <f t="shared" si="3"/>
        <v>1.6600000000000001</v>
      </c>
      <c r="P36" s="15">
        <f t="shared" si="4"/>
        <v>45.152000000000008</v>
      </c>
      <c r="R36" s="6">
        <f t="shared" si="5"/>
        <v>8.3000000000000007</v>
      </c>
      <c r="T36" s="51"/>
    </row>
    <row r="37" spans="1:20" x14ac:dyDescent="0.25">
      <c r="A37" s="8" t="s">
        <v>357</v>
      </c>
      <c r="B37" s="12" t="str">
        <f>VLOOKUP(A37,concorrenti!A:B,2,0)</f>
        <v xml:space="preserve"> VCC CARDUCCI</v>
      </c>
      <c r="C37" s="12">
        <f>VLOOKUP(A37,concorrenti!A:E,5,0)</f>
        <v>0</v>
      </c>
      <c r="D37" t="s">
        <v>169</v>
      </c>
      <c r="E37" s="150" t="s">
        <v>625</v>
      </c>
      <c r="F37" s="1">
        <v>1990</v>
      </c>
      <c r="H37">
        <v>362</v>
      </c>
      <c r="I37" s="4">
        <f t="shared" si="0"/>
        <v>1.9</v>
      </c>
      <c r="J37" s="14">
        <f t="shared" si="1"/>
        <v>687.8</v>
      </c>
      <c r="K37" s="5"/>
      <c r="L37">
        <v>25</v>
      </c>
      <c r="M37">
        <f>VLOOKUP(L37,Regolamento!A:B,2,0)</f>
        <v>16</v>
      </c>
      <c r="N37" s="4">
        <f t="shared" si="2"/>
        <v>1.6</v>
      </c>
      <c r="O37" s="4">
        <f t="shared" si="3"/>
        <v>1.6600000000000001</v>
      </c>
      <c r="P37" s="15">
        <f t="shared" si="4"/>
        <v>42.496000000000009</v>
      </c>
      <c r="R37" s="6">
        <f t="shared" si="5"/>
        <v>6.0333333333333332</v>
      </c>
      <c r="T37" s="51"/>
    </row>
    <row r="38" spans="1:20" x14ac:dyDescent="0.25">
      <c r="A38" t="s">
        <v>160</v>
      </c>
      <c r="B38" s="12" t="str">
        <f>VLOOKUP(A38,concorrenti!A:B,2,0)</f>
        <v>VCC COMO</v>
      </c>
      <c r="C38" s="12">
        <f>VLOOKUP(A38,concorrenti!A:E,5,0)</f>
        <v>0</v>
      </c>
      <c r="D38" t="s">
        <v>561</v>
      </c>
      <c r="E38" t="s">
        <v>562</v>
      </c>
      <c r="F38" s="1">
        <v>1993</v>
      </c>
      <c r="H38">
        <v>358</v>
      </c>
      <c r="I38" s="4">
        <f t="shared" si="0"/>
        <v>1.9300000000000002</v>
      </c>
      <c r="J38" s="14">
        <f t="shared" si="1"/>
        <v>690.94</v>
      </c>
      <c r="K38" s="5"/>
      <c r="L38">
        <v>26</v>
      </c>
      <c r="M38">
        <f>VLOOKUP(L38,Regolamento!A:B,2,0)</f>
        <v>15</v>
      </c>
      <c r="N38" s="4">
        <f t="shared" si="2"/>
        <v>1.6</v>
      </c>
      <c r="O38" s="4">
        <f t="shared" si="3"/>
        <v>1.6600000000000001</v>
      </c>
      <c r="P38" s="15">
        <f t="shared" si="4"/>
        <v>39.840000000000003</v>
      </c>
      <c r="R38" s="6">
        <f t="shared" si="5"/>
        <v>5.9666666666666668</v>
      </c>
      <c r="T38" s="51"/>
    </row>
    <row r="39" spans="1:20" x14ac:dyDescent="0.25">
      <c r="A39" t="s">
        <v>312</v>
      </c>
      <c r="B39" s="12" t="str">
        <f>VLOOKUP(A39,concorrenti!A:B,2,0)</f>
        <v>RUOTE D'EPOCA PAVIA</v>
      </c>
      <c r="C39" s="12">
        <f>VLOOKUP(A39,concorrenti!A:E,5,0)</f>
        <v>0</v>
      </c>
      <c r="D39" t="s">
        <v>595</v>
      </c>
      <c r="E39" t="s">
        <v>607</v>
      </c>
      <c r="F39" s="1">
        <v>1971</v>
      </c>
      <c r="H39">
        <v>406</v>
      </c>
      <c r="I39" s="4">
        <f t="shared" si="0"/>
        <v>1.71</v>
      </c>
      <c r="J39" s="14">
        <f t="shared" si="1"/>
        <v>694.26</v>
      </c>
      <c r="K39" s="5"/>
      <c r="L39">
        <v>27</v>
      </c>
      <c r="M39">
        <f>VLOOKUP(L39,Regolamento!A:B,2,0)</f>
        <v>14</v>
      </c>
      <c r="N39" s="4">
        <f t="shared" si="2"/>
        <v>1.6</v>
      </c>
      <c r="O39" s="4">
        <f t="shared" si="3"/>
        <v>1.6600000000000001</v>
      </c>
      <c r="P39" s="15">
        <f t="shared" si="4"/>
        <v>37.184000000000005</v>
      </c>
      <c r="R39" s="6">
        <f t="shared" si="5"/>
        <v>6.7666666666666666</v>
      </c>
      <c r="T39" s="51"/>
    </row>
    <row r="40" spans="1:20" x14ac:dyDescent="0.25">
      <c r="A40" t="s">
        <v>20</v>
      </c>
      <c r="B40" s="12" t="str">
        <f>VLOOKUP(A40,concorrenti!A:B,2,0)</f>
        <v>CAVEM</v>
      </c>
      <c r="C40" s="12">
        <f>VLOOKUP(A40,concorrenti!A:E,5,0)</f>
        <v>0</v>
      </c>
      <c r="D40" t="s">
        <v>595</v>
      </c>
      <c r="E40" s="91" t="s">
        <v>610</v>
      </c>
      <c r="F40" s="1">
        <v>1972</v>
      </c>
      <c r="H40">
        <v>433</v>
      </c>
      <c r="I40" s="4">
        <f t="shared" si="0"/>
        <v>1.72</v>
      </c>
      <c r="J40" s="14">
        <f t="shared" si="1"/>
        <v>744.76</v>
      </c>
      <c r="K40" s="5"/>
      <c r="L40">
        <v>28</v>
      </c>
      <c r="M40">
        <f>VLOOKUP(L40,Regolamento!A:B,2,0)</f>
        <v>13</v>
      </c>
      <c r="N40" s="4">
        <f t="shared" si="2"/>
        <v>1.6</v>
      </c>
      <c r="O40" s="4">
        <f t="shared" si="3"/>
        <v>1.6600000000000001</v>
      </c>
      <c r="P40" s="15">
        <f t="shared" si="4"/>
        <v>34.528000000000006</v>
      </c>
      <c r="R40" s="6">
        <f t="shared" si="5"/>
        <v>7.2166666666666668</v>
      </c>
      <c r="T40" s="51"/>
    </row>
    <row r="41" spans="1:20" x14ac:dyDescent="0.25">
      <c r="A41" t="s">
        <v>14</v>
      </c>
      <c r="B41" s="12" t="str">
        <f>VLOOKUP(A41,concorrenti!A:B,2,0)</f>
        <v>VAMS</v>
      </c>
      <c r="C41" s="12">
        <f>VLOOKUP(A41,concorrenti!A:E,5,0)</f>
        <v>0</v>
      </c>
      <c r="D41" t="s">
        <v>366</v>
      </c>
      <c r="E41" t="s">
        <v>599</v>
      </c>
      <c r="F41" s="1">
        <v>1961</v>
      </c>
      <c r="G41" s="5"/>
      <c r="H41">
        <v>470</v>
      </c>
      <c r="I41" s="4">
        <f t="shared" si="0"/>
        <v>1.6099999999999999</v>
      </c>
      <c r="J41" s="14">
        <f t="shared" si="1"/>
        <v>756.69999999999993</v>
      </c>
      <c r="K41" s="5"/>
      <c r="L41">
        <v>29</v>
      </c>
      <c r="M41">
        <f>VLOOKUP(L41,Regolamento!A:B,2,0)</f>
        <v>12</v>
      </c>
      <c r="N41" s="4">
        <f t="shared" si="2"/>
        <v>1.6</v>
      </c>
      <c r="O41" s="4">
        <f t="shared" si="3"/>
        <v>1.6600000000000001</v>
      </c>
      <c r="P41" s="15">
        <f t="shared" si="4"/>
        <v>31.872000000000007</v>
      </c>
      <c r="R41" s="6">
        <f t="shared" si="5"/>
        <v>7.833333333333333</v>
      </c>
      <c r="T41" s="51"/>
    </row>
    <row r="42" spans="1:20" x14ac:dyDescent="0.25">
      <c r="A42" t="s">
        <v>72</v>
      </c>
      <c r="B42" s="12" t="str">
        <f>VLOOKUP(A42,concorrenti!A:B,2,0)</f>
        <v>VAMS</v>
      </c>
      <c r="C42" s="12">
        <f>VLOOKUP(A42,concorrenti!A:E,5,0)</f>
        <v>0</v>
      </c>
      <c r="D42" t="s">
        <v>169</v>
      </c>
      <c r="E42" t="s">
        <v>550</v>
      </c>
      <c r="F42" s="1">
        <v>1972</v>
      </c>
      <c r="G42" s="5"/>
      <c r="H42" s="5">
        <v>446</v>
      </c>
      <c r="I42" s="4">
        <f t="shared" si="0"/>
        <v>1.72</v>
      </c>
      <c r="J42" s="14">
        <f t="shared" si="1"/>
        <v>767.12</v>
      </c>
      <c r="K42" s="5"/>
      <c r="L42">
        <v>30</v>
      </c>
      <c r="M42">
        <f>VLOOKUP(L42,Regolamento!A:B,2,0)</f>
        <v>11</v>
      </c>
      <c r="N42" s="4">
        <f t="shared" si="2"/>
        <v>1.6</v>
      </c>
      <c r="O42" s="4">
        <f t="shared" si="3"/>
        <v>1.6600000000000001</v>
      </c>
      <c r="P42" s="15">
        <f t="shared" si="4"/>
        <v>29.216000000000005</v>
      </c>
      <c r="R42" s="6">
        <f t="shared" si="5"/>
        <v>7.4333333333333336</v>
      </c>
      <c r="T42" s="51"/>
    </row>
    <row r="43" spans="1:20" x14ac:dyDescent="0.25">
      <c r="A43" t="s">
        <v>585</v>
      </c>
      <c r="B43" s="12" t="str">
        <f>VLOOKUP(A43,concorrenti!A:B,2,0)</f>
        <v>OROBICO</v>
      </c>
      <c r="C43" s="12">
        <f>VLOOKUP(A43,concorrenti!A:E,5,0)</f>
        <v>0</v>
      </c>
      <c r="D43" t="s">
        <v>169</v>
      </c>
      <c r="E43" t="s">
        <v>620</v>
      </c>
      <c r="F43" s="1">
        <v>1980</v>
      </c>
      <c r="H43">
        <v>429</v>
      </c>
      <c r="I43" s="4">
        <f t="shared" si="0"/>
        <v>1.8</v>
      </c>
      <c r="J43" s="14">
        <f t="shared" si="1"/>
        <v>772.2</v>
      </c>
      <c r="K43" s="5"/>
      <c r="L43">
        <v>31</v>
      </c>
      <c r="M43">
        <f>VLOOKUP(L43,Regolamento!A:B,2,0)</f>
        <v>10</v>
      </c>
      <c r="N43" s="4">
        <f t="shared" si="2"/>
        <v>1.6</v>
      </c>
      <c r="O43" s="4">
        <f t="shared" si="3"/>
        <v>1.6600000000000001</v>
      </c>
      <c r="P43" s="15">
        <f t="shared" si="4"/>
        <v>26.560000000000002</v>
      </c>
      <c r="R43" s="6">
        <f t="shared" si="5"/>
        <v>7.15</v>
      </c>
      <c r="T43" s="51"/>
    </row>
    <row r="44" spans="1:20" x14ac:dyDescent="0.25">
      <c r="A44" t="s">
        <v>309</v>
      </c>
      <c r="B44" s="12" t="str">
        <f>VLOOKUP(A44,concorrenti!A:B,2,0)</f>
        <v xml:space="preserve"> VCC CARDUCCI</v>
      </c>
      <c r="C44" s="12">
        <f>VLOOKUP(A44,concorrenti!A:E,5,0)</f>
        <v>0</v>
      </c>
      <c r="D44" t="s">
        <v>595</v>
      </c>
      <c r="E44" t="s">
        <v>556</v>
      </c>
      <c r="F44" s="1">
        <v>1983</v>
      </c>
      <c r="G44" s="5"/>
      <c r="H44">
        <v>431</v>
      </c>
      <c r="I44" s="4">
        <f t="shared" si="0"/>
        <v>1.83</v>
      </c>
      <c r="J44" s="14">
        <f t="shared" si="1"/>
        <v>788.73</v>
      </c>
      <c r="K44" s="5"/>
      <c r="L44">
        <v>32</v>
      </c>
      <c r="M44">
        <f>VLOOKUP(L44,Regolamento!A:B,2,0)</f>
        <v>9</v>
      </c>
      <c r="N44" s="4">
        <f t="shared" si="2"/>
        <v>1.6</v>
      </c>
      <c r="O44" s="4">
        <f t="shared" si="3"/>
        <v>1.6600000000000001</v>
      </c>
      <c r="P44" s="15">
        <f t="shared" si="4"/>
        <v>23.904000000000003</v>
      </c>
      <c r="R44" s="6">
        <f t="shared" si="5"/>
        <v>7.1833333333333336</v>
      </c>
      <c r="T44" s="51"/>
    </row>
    <row r="45" spans="1:20" x14ac:dyDescent="0.25">
      <c r="A45" t="s">
        <v>294</v>
      </c>
      <c r="B45" s="12" t="str">
        <f>VLOOKUP(A45,concorrenti!A:B,2,0)</f>
        <v>CASTELLOTTI</v>
      </c>
      <c r="C45" s="12">
        <f>VLOOKUP(A45,concorrenti!A:E,5,0)</f>
        <v>0</v>
      </c>
      <c r="D45" t="s">
        <v>105</v>
      </c>
      <c r="E45" t="s">
        <v>600</v>
      </c>
      <c r="F45" s="1">
        <v>1966</v>
      </c>
      <c r="H45">
        <v>477</v>
      </c>
      <c r="I45" s="4">
        <f t="shared" si="0"/>
        <v>1.6600000000000001</v>
      </c>
      <c r="J45" s="14">
        <f t="shared" si="1"/>
        <v>791.82</v>
      </c>
      <c r="K45" s="5"/>
      <c r="L45">
        <v>33</v>
      </c>
      <c r="M45">
        <f>VLOOKUP(L45,Regolamento!A:B,2,0)</f>
        <v>8</v>
      </c>
      <c r="N45" s="4">
        <f t="shared" si="2"/>
        <v>1.6</v>
      </c>
      <c r="O45" s="4">
        <f t="shared" si="3"/>
        <v>1.6600000000000001</v>
      </c>
      <c r="P45" s="15">
        <f t="shared" si="4"/>
        <v>21.248000000000005</v>
      </c>
      <c r="R45" s="6">
        <f t="shared" si="5"/>
        <v>7.95</v>
      </c>
      <c r="T45" s="51"/>
    </row>
    <row r="46" spans="1:20" x14ac:dyDescent="0.25">
      <c r="A46" t="s">
        <v>150</v>
      </c>
      <c r="B46" s="12" t="str">
        <f>VLOOKUP(A46,concorrenti!A:B,2,0)</f>
        <v>CLASSIC CLUB ITALIA</v>
      </c>
      <c r="C46" s="12">
        <f>VLOOKUP(A46,concorrenti!A:E,5,0)</f>
        <v>0</v>
      </c>
      <c r="D46" t="s">
        <v>595</v>
      </c>
      <c r="E46" s="91" t="s">
        <v>617</v>
      </c>
      <c r="F46" s="1">
        <v>1975</v>
      </c>
      <c r="G46" s="5"/>
      <c r="H46">
        <v>471</v>
      </c>
      <c r="I46" s="4">
        <f t="shared" si="0"/>
        <v>1.75</v>
      </c>
      <c r="J46" s="14">
        <f t="shared" si="1"/>
        <v>824.25</v>
      </c>
      <c r="K46" s="5"/>
      <c r="L46">
        <v>34</v>
      </c>
      <c r="M46">
        <f>VLOOKUP(L46,Regolamento!A:B,2,0)</f>
        <v>7</v>
      </c>
      <c r="N46" s="4">
        <f t="shared" si="2"/>
        <v>1.6</v>
      </c>
      <c r="O46" s="4">
        <f t="shared" si="3"/>
        <v>1.6600000000000001</v>
      </c>
      <c r="P46" s="15">
        <f t="shared" si="4"/>
        <v>18.592000000000002</v>
      </c>
      <c r="R46" s="6">
        <f t="shared" si="5"/>
        <v>7.85</v>
      </c>
      <c r="T46" s="51"/>
    </row>
    <row r="47" spans="1:20" x14ac:dyDescent="0.25">
      <c r="A47" t="s">
        <v>67</v>
      </c>
      <c r="B47" s="12" t="str">
        <f>VLOOKUP(A47,concorrenti!A:B,2,0)</f>
        <v>CAVEM</v>
      </c>
      <c r="C47" s="12">
        <f>VLOOKUP(A47,concorrenti!A:E,5,0)</f>
        <v>0</v>
      </c>
      <c r="D47" t="s">
        <v>621</v>
      </c>
      <c r="E47" s="91" t="s">
        <v>555</v>
      </c>
      <c r="F47" s="1">
        <v>1982</v>
      </c>
      <c r="H47">
        <v>516</v>
      </c>
      <c r="I47" s="4">
        <f t="shared" si="0"/>
        <v>1.8199999999999998</v>
      </c>
      <c r="J47" s="14">
        <f t="shared" si="1"/>
        <v>939.11999999999989</v>
      </c>
      <c r="K47" s="5"/>
      <c r="L47">
        <v>35</v>
      </c>
      <c r="M47">
        <f>VLOOKUP(L47,Regolamento!A:B,2,0)</f>
        <v>6</v>
      </c>
      <c r="N47" s="4">
        <f t="shared" si="2"/>
        <v>1.6</v>
      </c>
      <c r="O47" s="4">
        <f t="shared" si="3"/>
        <v>1.6600000000000001</v>
      </c>
      <c r="P47" s="15">
        <f t="shared" si="4"/>
        <v>15.936000000000003</v>
      </c>
      <c r="R47" s="6">
        <f t="shared" si="5"/>
        <v>8.6</v>
      </c>
      <c r="T47" s="51"/>
    </row>
    <row r="48" spans="1:20" x14ac:dyDescent="0.25">
      <c r="A48" t="s">
        <v>185</v>
      </c>
      <c r="B48" s="12" t="str">
        <f>VLOOKUP(A48,concorrenti!A:B,2,0)</f>
        <v>VCC COMO</v>
      </c>
      <c r="C48" s="12">
        <f>VLOOKUP(A48,concorrenti!A:E,5,0)</f>
        <v>0</v>
      </c>
      <c r="D48" t="s">
        <v>540</v>
      </c>
      <c r="E48" t="s">
        <v>601</v>
      </c>
      <c r="F48" s="1">
        <v>1968</v>
      </c>
      <c r="H48">
        <v>622</v>
      </c>
      <c r="I48" s="4">
        <f t="shared" si="0"/>
        <v>1.6800000000000002</v>
      </c>
      <c r="J48" s="14">
        <f t="shared" si="1"/>
        <v>1044.96</v>
      </c>
      <c r="K48" s="5"/>
      <c r="L48">
        <v>36</v>
      </c>
      <c r="M48">
        <f>VLOOKUP(L48,Regolamento!A:B,2,0)</f>
        <v>5</v>
      </c>
      <c r="N48" s="4">
        <f t="shared" si="2"/>
        <v>1.6</v>
      </c>
      <c r="O48" s="4">
        <f t="shared" si="3"/>
        <v>1.6600000000000001</v>
      </c>
      <c r="P48" s="15">
        <f t="shared" si="4"/>
        <v>13.280000000000001</v>
      </c>
      <c r="R48" s="6">
        <f t="shared" si="5"/>
        <v>10.366666666666667</v>
      </c>
      <c r="T48" s="51"/>
    </row>
    <row r="49" spans="1:22" x14ac:dyDescent="0.25">
      <c r="A49" t="s">
        <v>189</v>
      </c>
      <c r="B49" s="12" t="str">
        <f>VLOOKUP(A49,concorrenti!A:B,2,0)</f>
        <v>OROBICO</v>
      </c>
      <c r="C49" s="12">
        <f>VLOOKUP(A49,concorrenti!A:E,5,0)</f>
        <v>0</v>
      </c>
      <c r="D49" t="s">
        <v>102</v>
      </c>
      <c r="E49" t="s">
        <v>535</v>
      </c>
      <c r="F49" s="1">
        <v>1964</v>
      </c>
      <c r="H49">
        <v>708</v>
      </c>
      <c r="I49" s="4">
        <f t="shared" si="0"/>
        <v>1.6400000000000001</v>
      </c>
      <c r="J49" s="14">
        <f t="shared" si="1"/>
        <v>1161.1200000000001</v>
      </c>
      <c r="K49" s="5"/>
      <c r="L49">
        <v>37</v>
      </c>
      <c r="M49">
        <f>VLOOKUP(L49,Regolamento!A:B,2,0)</f>
        <v>4</v>
      </c>
      <c r="N49" s="4">
        <f t="shared" si="2"/>
        <v>1.6</v>
      </c>
      <c r="O49" s="4">
        <f t="shared" si="3"/>
        <v>1.6600000000000001</v>
      </c>
      <c r="P49" s="15">
        <f t="shared" si="4"/>
        <v>10.624000000000002</v>
      </c>
      <c r="R49" s="6">
        <f t="shared" si="5"/>
        <v>11.8</v>
      </c>
      <c r="T49" s="51"/>
    </row>
    <row r="50" spans="1:22" x14ac:dyDescent="0.25">
      <c r="A50" s="8" t="s">
        <v>71</v>
      </c>
      <c r="B50" s="12" t="str">
        <f>VLOOKUP(A50,concorrenti!A:B,2,0)</f>
        <v>CASTELLOTTI</v>
      </c>
      <c r="C50" s="12">
        <f>VLOOKUP(A50,concorrenti!A:E,5,0)</f>
        <v>0</v>
      </c>
      <c r="D50" t="s">
        <v>431</v>
      </c>
      <c r="E50" t="s">
        <v>591</v>
      </c>
      <c r="F50" s="1">
        <v>1972</v>
      </c>
      <c r="H50">
        <v>818</v>
      </c>
      <c r="I50" s="4">
        <f t="shared" si="0"/>
        <v>1.72</v>
      </c>
      <c r="J50" s="14">
        <f t="shared" si="1"/>
        <v>1406.96</v>
      </c>
      <c r="K50" s="5"/>
      <c r="L50">
        <v>38</v>
      </c>
      <c r="M50">
        <f>VLOOKUP(L50,Regolamento!A:B,2,0)</f>
        <v>3</v>
      </c>
      <c r="N50" s="4">
        <f t="shared" si="2"/>
        <v>1.6</v>
      </c>
      <c r="O50" s="4">
        <f t="shared" si="3"/>
        <v>1.6600000000000001</v>
      </c>
      <c r="P50" s="15">
        <f t="shared" si="4"/>
        <v>7.9680000000000017</v>
      </c>
      <c r="R50" s="6">
        <f t="shared" si="5"/>
        <v>13.633333333333333</v>
      </c>
      <c r="T50" s="51"/>
    </row>
    <row r="51" spans="1:22" x14ac:dyDescent="0.25">
      <c r="A51" t="s">
        <v>156</v>
      </c>
      <c r="B51" s="12" t="str">
        <f>VLOOKUP(A51,concorrenti!A:B,2,0)</f>
        <v>CMAE</v>
      </c>
      <c r="C51" s="12">
        <f>VLOOKUP(A51,concorrenti!A:E,5,0)</f>
        <v>0</v>
      </c>
      <c r="D51" t="s">
        <v>165</v>
      </c>
      <c r="E51" t="s">
        <v>616</v>
      </c>
      <c r="F51" s="1">
        <v>1974</v>
      </c>
      <c r="G51" s="5"/>
      <c r="H51">
        <v>842</v>
      </c>
      <c r="I51" s="4">
        <f t="shared" si="0"/>
        <v>1.74</v>
      </c>
      <c r="J51" s="14">
        <f t="shared" si="1"/>
        <v>1465.08</v>
      </c>
      <c r="K51" s="5"/>
      <c r="L51">
        <v>39</v>
      </c>
      <c r="M51">
        <f>VLOOKUP(L51,Regolamento!A:B,2,0)</f>
        <v>2</v>
      </c>
      <c r="N51" s="4">
        <f t="shared" si="2"/>
        <v>1.6</v>
      </c>
      <c r="O51" s="4">
        <f t="shared" si="3"/>
        <v>1.6600000000000001</v>
      </c>
      <c r="P51" s="15">
        <f t="shared" si="4"/>
        <v>5.3120000000000012</v>
      </c>
      <c r="R51" s="6">
        <f t="shared" si="5"/>
        <v>14.033333333333333</v>
      </c>
      <c r="T51" s="51"/>
      <c r="V51" s="8"/>
    </row>
    <row r="52" spans="1:22" x14ac:dyDescent="0.25">
      <c r="A52" t="s">
        <v>359</v>
      </c>
      <c r="B52" s="12" t="str">
        <f>VLOOKUP(A52,concorrenti!A:B,2,0)</f>
        <v>PROGETTO MITE</v>
      </c>
      <c r="C52" s="12">
        <f>VLOOKUP(A52,concorrenti!A:E,5,0)</f>
        <v>0</v>
      </c>
      <c r="D52" t="s">
        <v>167</v>
      </c>
      <c r="E52" t="s">
        <v>622</v>
      </c>
      <c r="F52" s="1">
        <v>1986</v>
      </c>
      <c r="H52">
        <v>881</v>
      </c>
      <c r="I52" s="4">
        <f t="shared" si="0"/>
        <v>1.8599999999999999</v>
      </c>
      <c r="J52" s="14">
        <f t="shared" si="1"/>
        <v>1638.6599999999999</v>
      </c>
      <c r="K52" s="177"/>
      <c r="L52">
        <v>40</v>
      </c>
      <c r="M52">
        <f>VLOOKUP(L52,Regolamento!A:B,2,0)</f>
        <v>1</v>
      </c>
      <c r="N52" s="4">
        <f t="shared" si="2"/>
        <v>1.6</v>
      </c>
      <c r="O52" s="4">
        <f t="shared" si="3"/>
        <v>1.6600000000000001</v>
      </c>
      <c r="P52" s="15">
        <f t="shared" si="4"/>
        <v>2.6560000000000006</v>
      </c>
      <c r="R52" s="6">
        <f t="shared" si="5"/>
        <v>14.683333333333334</v>
      </c>
      <c r="T52" s="51"/>
      <c r="V52" s="8"/>
    </row>
    <row r="53" spans="1:22" x14ac:dyDescent="0.25">
      <c r="A53" t="s">
        <v>580</v>
      </c>
      <c r="B53" s="12" t="str">
        <f>VLOOKUP(A53,concorrenti!A:B,2,0)</f>
        <v>CAVEC</v>
      </c>
      <c r="C53" s="12">
        <f>VLOOKUP(A53,concorrenti!A:E,5,0)</f>
        <v>0</v>
      </c>
      <c r="D53" t="s">
        <v>106</v>
      </c>
      <c r="E53" s="91">
        <v>319</v>
      </c>
      <c r="F53" s="1">
        <v>1936</v>
      </c>
      <c r="G53" s="5"/>
      <c r="H53">
        <v>1329</v>
      </c>
      <c r="I53" s="4">
        <f t="shared" si="0"/>
        <v>1.3599999999999999</v>
      </c>
      <c r="J53" s="14">
        <f t="shared" si="1"/>
        <v>1807.4399999999998</v>
      </c>
      <c r="K53" s="5"/>
      <c r="L53">
        <v>41</v>
      </c>
      <c r="M53">
        <f>VLOOKUP(L53,Regolamento!A:B,2,0)</f>
        <v>0.5</v>
      </c>
      <c r="N53" s="4">
        <f t="shared" si="2"/>
        <v>1.6</v>
      </c>
      <c r="O53" s="4">
        <f t="shared" si="3"/>
        <v>1.6600000000000001</v>
      </c>
      <c r="P53" s="15">
        <f t="shared" si="4"/>
        <v>1.3280000000000003</v>
      </c>
      <c r="R53" s="6">
        <f t="shared" si="5"/>
        <v>22.15</v>
      </c>
      <c r="T53" s="51"/>
      <c r="V53" s="8"/>
    </row>
    <row r="54" spans="1:22" x14ac:dyDescent="0.25">
      <c r="A54" t="s">
        <v>82</v>
      </c>
      <c r="B54" s="12" t="str">
        <f>VLOOKUP(A54,concorrenti!A:B,2,0)</f>
        <v>CASTELLOTTI</v>
      </c>
      <c r="C54" s="12">
        <f>VLOOKUP(A54,concorrenti!A:E,5,0)</f>
        <v>0</v>
      </c>
      <c r="D54" t="s">
        <v>366</v>
      </c>
      <c r="E54" t="s">
        <v>597</v>
      </c>
      <c r="F54" s="1">
        <v>1958</v>
      </c>
      <c r="H54">
        <v>1212</v>
      </c>
      <c r="I54" s="4">
        <f t="shared" si="0"/>
        <v>1.58</v>
      </c>
      <c r="J54" s="14">
        <f t="shared" si="1"/>
        <v>1914.96</v>
      </c>
      <c r="K54" s="5"/>
      <c r="L54">
        <v>42</v>
      </c>
      <c r="M54">
        <f>VLOOKUP(L54,Regolamento!A:B,2,0)</f>
        <v>0.5</v>
      </c>
      <c r="N54" s="4">
        <f t="shared" si="2"/>
        <v>1.6</v>
      </c>
      <c r="O54" s="4">
        <f t="shared" si="3"/>
        <v>1.6600000000000001</v>
      </c>
      <c r="P54" s="15">
        <f t="shared" si="4"/>
        <v>1.3280000000000003</v>
      </c>
      <c r="R54" s="6">
        <f t="shared" si="5"/>
        <v>20.2</v>
      </c>
      <c r="T54" s="51"/>
      <c r="V54" s="8"/>
    </row>
    <row r="55" spans="1:22" x14ac:dyDescent="0.25">
      <c r="A55" t="s">
        <v>306</v>
      </c>
      <c r="B55" s="12" t="str">
        <f>VLOOKUP(A55,concorrenti!A:B,2,0)</f>
        <v xml:space="preserve"> CAVEC</v>
      </c>
      <c r="C55" s="12">
        <f>VLOOKUP(A55,concorrenti!A:E,5,0)</f>
        <v>0</v>
      </c>
      <c r="D55" t="s">
        <v>530</v>
      </c>
      <c r="E55" t="s">
        <v>619</v>
      </c>
      <c r="F55" s="1">
        <v>1976</v>
      </c>
      <c r="H55">
        <v>1123</v>
      </c>
      <c r="I55" s="4">
        <f t="shared" si="0"/>
        <v>1.76</v>
      </c>
      <c r="J55" s="14">
        <f t="shared" si="1"/>
        <v>1976.48</v>
      </c>
      <c r="K55" s="5"/>
      <c r="L55">
        <v>43</v>
      </c>
      <c r="M55">
        <f>VLOOKUP(L55,Regolamento!A:B,2,0)</f>
        <v>0.5</v>
      </c>
      <c r="N55" s="4">
        <f t="shared" si="2"/>
        <v>1.6</v>
      </c>
      <c r="O55" s="4">
        <f t="shared" si="3"/>
        <v>1.6600000000000001</v>
      </c>
      <c r="P55" s="15">
        <f t="shared" si="4"/>
        <v>1.3280000000000003</v>
      </c>
      <c r="R55" s="6">
        <f t="shared" si="5"/>
        <v>18.716666666666665</v>
      </c>
      <c r="T55" s="51"/>
      <c r="V55" s="8"/>
    </row>
    <row r="56" spans="1:22" x14ac:dyDescent="0.25">
      <c r="A56" t="s">
        <v>129</v>
      </c>
      <c r="B56" s="12" t="str">
        <f>VLOOKUP(A56,concorrenti!A:B,2,0)</f>
        <v>CASTELLOTTI</v>
      </c>
      <c r="C56" s="12" t="str">
        <f>VLOOKUP(A56,concorrenti!A:E,5,0)</f>
        <v>X</v>
      </c>
      <c r="D56" t="s">
        <v>105</v>
      </c>
      <c r="E56" s="91" t="s">
        <v>600</v>
      </c>
      <c r="F56" s="1">
        <v>1971</v>
      </c>
      <c r="G56" s="5"/>
      <c r="H56">
        <v>1838</v>
      </c>
      <c r="I56" s="4">
        <f t="shared" si="0"/>
        <v>1.6099999999999999</v>
      </c>
      <c r="J56" s="14">
        <f t="shared" si="1"/>
        <v>2959.18</v>
      </c>
      <c r="K56" s="5"/>
      <c r="L56">
        <v>44</v>
      </c>
      <c r="M56">
        <f>VLOOKUP(L56,Regolamento!A:B,2,0)</f>
        <v>0.5</v>
      </c>
      <c r="N56" s="4">
        <f t="shared" si="2"/>
        <v>1.6</v>
      </c>
      <c r="O56" s="4">
        <f t="shared" si="3"/>
        <v>1.6600000000000001</v>
      </c>
      <c r="P56" s="15">
        <f t="shared" si="4"/>
        <v>1.3280000000000003</v>
      </c>
      <c r="R56" s="6">
        <f t="shared" si="5"/>
        <v>30.633333333333333</v>
      </c>
      <c r="T56" s="51"/>
      <c r="V56" s="8"/>
    </row>
    <row r="57" spans="1:22" x14ac:dyDescent="0.25">
      <c r="A57" s="8" t="s">
        <v>127</v>
      </c>
      <c r="B57" s="12" t="str">
        <f>VLOOKUP(A57,concorrenti!A:B,2,0)</f>
        <v>CASTELLOTTI</v>
      </c>
      <c r="C57" s="12">
        <f>VLOOKUP(A57,concorrenti!A:E,5,0)</f>
        <v>0</v>
      </c>
      <c r="D57" t="s">
        <v>167</v>
      </c>
      <c r="E57" s="91" t="s">
        <v>604</v>
      </c>
      <c r="F57" s="1">
        <v>1969</v>
      </c>
      <c r="G57" s="5"/>
      <c r="H57">
        <v>2426</v>
      </c>
      <c r="I57" s="4">
        <f t="shared" si="0"/>
        <v>1.69</v>
      </c>
      <c r="J57" s="14">
        <f t="shared" si="1"/>
        <v>4099.9399999999996</v>
      </c>
      <c r="K57" s="5"/>
      <c r="L57">
        <v>45</v>
      </c>
      <c r="M57">
        <f>VLOOKUP(L57,Regolamento!A:B,2,0)</f>
        <v>0.5</v>
      </c>
      <c r="N57" s="4">
        <f t="shared" si="2"/>
        <v>1.6</v>
      </c>
      <c r="O57" s="4">
        <f t="shared" si="3"/>
        <v>1.6600000000000001</v>
      </c>
      <c r="P57" s="15">
        <f t="shared" si="4"/>
        <v>1.3280000000000003</v>
      </c>
      <c r="R57" s="6">
        <f t="shared" si="5"/>
        <v>40.43333333333333</v>
      </c>
      <c r="T57" s="51"/>
    </row>
    <row r="58" spans="1:22" x14ac:dyDescent="0.25">
      <c r="A58" t="s">
        <v>79</v>
      </c>
      <c r="B58" s="12" t="str">
        <f>VLOOKUP(A58,concorrenti!A:B,2,0)</f>
        <v>CASTELLOTTI</v>
      </c>
      <c r="C58" s="12">
        <f>VLOOKUP(A58,concorrenti!A:E,5,0)</f>
        <v>0</v>
      </c>
      <c r="D58" t="s">
        <v>626</v>
      </c>
      <c r="E58" t="s">
        <v>627</v>
      </c>
      <c r="F58" s="1">
        <v>1994</v>
      </c>
      <c r="G58" s="5"/>
      <c r="H58">
        <v>2953</v>
      </c>
      <c r="I58" s="4">
        <f t="shared" si="0"/>
        <v>1.94</v>
      </c>
      <c r="J58" s="14">
        <f t="shared" si="1"/>
        <v>5728.82</v>
      </c>
      <c r="K58" s="5"/>
      <c r="L58">
        <v>46</v>
      </c>
      <c r="M58">
        <f>VLOOKUP(L58,Regolamento!A:B,2,0)</f>
        <v>0.5</v>
      </c>
      <c r="N58" s="4">
        <f t="shared" si="2"/>
        <v>1.6</v>
      </c>
      <c r="O58" s="4">
        <f t="shared" si="3"/>
        <v>1.6600000000000001</v>
      </c>
      <c r="P58" s="15">
        <f t="shared" si="4"/>
        <v>1.3280000000000003</v>
      </c>
      <c r="R58" s="6">
        <f t="shared" si="5"/>
        <v>49.216666666666669</v>
      </c>
      <c r="T58" s="51"/>
      <c r="V58" s="8"/>
    </row>
    <row r="59" spans="1:22" x14ac:dyDescent="0.25">
      <c r="A59" t="s">
        <v>128</v>
      </c>
      <c r="B59" s="12" t="str">
        <f>VLOOKUP(A59,concorrenti!A:B,2,0)</f>
        <v>CASTELLOTTI</v>
      </c>
      <c r="C59" s="12">
        <f>VLOOKUP(A59,concorrenti!A:E,5,0)</f>
        <v>0</v>
      </c>
      <c r="D59" t="s">
        <v>595</v>
      </c>
      <c r="E59" t="s">
        <v>598</v>
      </c>
      <c r="F59" s="1">
        <v>1960</v>
      </c>
      <c r="G59" s="5"/>
      <c r="H59">
        <v>4332</v>
      </c>
      <c r="I59" s="4">
        <f t="shared" si="0"/>
        <v>1.6</v>
      </c>
      <c r="J59" s="14">
        <f t="shared" si="1"/>
        <v>6931.2000000000007</v>
      </c>
      <c r="K59" s="5"/>
      <c r="L59">
        <v>47</v>
      </c>
      <c r="M59">
        <f>VLOOKUP(L59,Regolamento!A:B,2,0)</f>
        <v>0.5</v>
      </c>
      <c r="N59" s="4">
        <f t="shared" si="2"/>
        <v>1.6</v>
      </c>
      <c r="O59" s="4">
        <f t="shared" si="3"/>
        <v>1.6600000000000001</v>
      </c>
      <c r="P59" s="15">
        <f t="shared" si="4"/>
        <v>1.3280000000000003</v>
      </c>
      <c r="R59" s="6">
        <f t="shared" si="5"/>
        <v>72.2</v>
      </c>
      <c r="T59" s="51"/>
    </row>
    <row r="60" spans="1:22" x14ac:dyDescent="0.25">
      <c r="A60" t="s">
        <v>300</v>
      </c>
      <c r="B60" s="12" t="str">
        <f>VLOOKUP(A60,concorrenti!A:B,2,0)</f>
        <v>CASTELLOTTI</v>
      </c>
      <c r="C60" s="12">
        <f>VLOOKUP(A60,concorrenti!A:E,5,0)</f>
        <v>0</v>
      </c>
      <c r="D60" t="s">
        <v>102</v>
      </c>
      <c r="E60" t="s">
        <v>605</v>
      </c>
      <c r="F60" s="1">
        <v>1968</v>
      </c>
      <c r="G60" s="5"/>
      <c r="H60">
        <v>5127</v>
      </c>
      <c r="I60" s="4">
        <f t="shared" si="0"/>
        <v>1.6800000000000002</v>
      </c>
      <c r="J60" s="14">
        <f t="shared" si="1"/>
        <v>8613.36</v>
      </c>
      <c r="K60" s="5"/>
      <c r="L60">
        <v>48</v>
      </c>
      <c r="M60">
        <f>VLOOKUP(L60,Regolamento!A:B,2,0)</f>
        <v>0.5</v>
      </c>
      <c r="N60" s="4">
        <f t="shared" si="2"/>
        <v>1.6</v>
      </c>
      <c r="O60" s="4">
        <f t="shared" si="3"/>
        <v>1.6600000000000001</v>
      </c>
      <c r="P60" s="15">
        <f t="shared" si="4"/>
        <v>1.3280000000000003</v>
      </c>
      <c r="R60" s="6">
        <f t="shared" si="5"/>
        <v>85.45</v>
      </c>
    </row>
    <row r="61" spans="1:22" x14ac:dyDescent="0.25">
      <c r="B61" s="12"/>
      <c r="I61" s="4"/>
      <c r="J61" s="14"/>
      <c r="N61" s="4"/>
      <c r="O61" s="4"/>
      <c r="P61" s="15"/>
      <c r="R61" s="6"/>
    </row>
    <row r="62" spans="1:22" x14ac:dyDescent="0.25">
      <c r="P62" s="6">
        <f>SUM(P13:P61)</f>
        <v>2241.6640000000002</v>
      </c>
    </row>
    <row r="63" spans="1:22" x14ac:dyDescent="0.25">
      <c r="P63" s="51">
        <f>+P62-Generale!F3</f>
        <v>78.949597999997877</v>
      </c>
    </row>
    <row r="66" spans="1:18" ht="15.75" x14ac:dyDescent="0.25">
      <c r="A66" s="149" t="s">
        <v>489</v>
      </c>
    </row>
    <row r="67" spans="1:18" x14ac:dyDescent="0.25">
      <c r="A67" t="s">
        <v>206</v>
      </c>
      <c r="B67" s="12" t="str">
        <f>VLOOKUP(A67,concorrenti!A:B,2,0)</f>
        <v>GAMS</v>
      </c>
      <c r="C67" s="12">
        <f>VLOOKUP(A67,concorrenti!A:E,5,0)</f>
        <v>0</v>
      </c>
      <c r="D67" t="s">
        <v>621</v>
      </c>
      <c r="E67" t="s">
        <v>631</v>
      </c>
      <c r="F67" s="1">
        <v>1966</v>
      </c>
      <c r="H67">
        <v>2120</v>
      </c>
      <c r="I67" s="13">
        <f t="shared" ref="I67:I76" si="6">IF(C67&lt;&gt;0,((1+RIGHT(F67,2)/100)-0.1),(1+RIGHT(F67,2)/100))</f>
        <v>1.6600000000000001</v>
      </c>
      <c r="J67" s="14">
        <f t="shared" ref="J67:J76" si="7">+H67*I67</f>
        <v>3519.2000000000003</v>
      </c>
      <c r="L67">
        <v>1</v>
      </c>
      <c r="M67">
        <f>VLOOKUP(L67,Regolamento!A:B,2,0)</f>
        <v>50</v>
      </c>
      <c r="N67" s="4">
        <f t="shared" ref="N67:N76" si="8">1+E$5/100</f>
        <v>1.6</v>
      </c>
      <c r="O67" s="4">
        <f>1+E$7/100</f>
        <v>1.1100000000000001</v>
      </c>
      <c r="P67" s="15">
        <f t="shared" ref="P67:P76" si="9">IF(H67&lt;&gt;0,+M67*N67*O67,0)</f>
        <v>88.800000000000011</v>
      </c>
      <c r="R67" s="6">
        <f t="shared" ref="R67:R76" si="10">+H67/E$5</f>
        <v>35.333333333333336</v>
      </c>
    </row>
    <row r="68" spans="1:18" x14ac:dyDescent="0.25">
      <c r="A68" t="s">
        <v>247</v>
      </c>
      <c r="B68" s="12" t="str">
        <f>VLOOKUP(A68,concorrenti!A:B,2,0)</f>
        <v>VAMS</v>
      </c>
      <c r="C68" s="12">
        <f>VLOOKUP(A68,concorrenti!A:E,5,0)</f>
        <v>0</v>
      </c>
      <c r="D68" t="s">
        <v>102</v>
      </c>
      <c r="E68" t="s">
        <v>379</v>
      </c>
      <c r="F68" s="1">
        <v>1967</v>
      </c>
      <c r="G68" s="5"/>
      <c r="H68">
        <v>2271</v>
      </c>
      <c r="I68" s="4">
        <f t="shared" si="6"/>
        <v>1.67</v>
      </c>
      <c r="J68" s="14">
        <f t="shared" si="7"/>
        <v>3792.5699999999997</v>
      </c>
      <c r="L68">
        <v>2</v>
      </c>
      <c r="M68">
        <f>VLOOKUP(L68,Regolamento!A:B,2,0)</f>
        <v>45</v>
      </c>
      <c r="N68" s="4">
        <f t="shared" si="8"/>
        <v>1.6</v>
      </c>
      <c r="O68" s="4">
        <f t="shared" ref="O68:O76" si="11">1+E$7/100</f>
        <v>1.1100000000000001</v>
      </c>
      <c r="P68" s="15">
        <f t="shared" si="9"/>
        <v>79.92</v>
      </c>
      <c r="R68" s="6">
        <f t="shared" si="10"/>
        <v>37.85</v>
      </c>
    </row>
    <row r="69" spans="1:18" x14ac:dyDescent="0.25">
      <c r="A69" t="s">
        <v>217</v>
      </c>
      <c r="B69" s="12" t="str">
        <f>VLOOKUP(A69,concorrenti!A:B,2,0)</f>
        <v>CMAE</v>
      </c>
      <c r="C69" s="12">
        <f>VLOOKUP(A69,concorrenti!A:E,5,0)</f>
        <v>0</v>
      </c>
      <c r="D69" t="s">
        <v>628</v>
      </c>
      <c r="E69" t="s">
        <v>635</v>
      </c>
      <c r="F69" s="1">
        <v>1999</v>
      </c>
      <c r="H69">
        <v>2091</v>
      </c>
      <c r="I69" s="13">
        <f t="shared" si="6"/>
        <v>1.99</v>
      </c>
      <c r="J69" s="14">
        <f t="shared" si="7"/>
        <v>4161.09</v>
      </c>
      <c r="L69">
        <v>3</v>
      </c>
      <c r="M69">
        <f>VLOOKUP(L69,Regolamento!A:B,2,0)</f>
        <v>41</v>
      </c>
      <c r="N69" s="4">
        <f t="shared" si="8"/>
        <v>1.6</v>
      </c>
      <c r="O69" s="4">
        <f t="shared" si="11"/>
        <v>1.1100000000000001</v>
      </c>
      <c r="P69" s="15">
        <f t="shared" si="9"/>
        <v>72.816000000000017</v>
      </c>
      <c r="R69" s="6">
        <f t="shared" si="10"/>
        <v>34.85</v>
      </c>
    </row>
    <row r="70" spans="1:18" x14ac:dyDescent="0.25">
      <c r="A70" t="s">
        <v>586</v>
      </c>
      <c r="B70" s="12" t="str">
        <f>VLOOKUP(A70,concorrenti!A:B,2,0)</f>
        <v>CMAE</v>
      </c>
      <c r="C70" s="12">
        <f>VLOOKUP(A70,concorrenti!A:E,5,0)</f>
        <v>0</v>
      </c>
      <c r="D70" t="s">
        <v>540</v>
      </c>
      <c r="E70" t="s">
        <v>637</v>
      </c>
      <c r="F70" s="1">
        <v>1958</v>
      </c>
      <c r="G70" s="5"/>
      <c r="H70">
        <v>2715</v>
      </c>
      <c r="I70" s="4">
        <f t="shared" si="6"/>
        <v>1.58</v>
      </c>
      <c r="J70" s="14">
        <f t="shared" si="7"/>
        <v>4289.7</v>
      </c>
      <c r="L70">
        <v>4</v>
      </c>
      <c r="M70">
        <f>VLOOKUP(L70,Regolamento!A:B,2,0)</f>
        <v>38</v>
      </c>
      <c r="N70" s="4">
        <f t="shared" si="8"/>
        <v>1.6</v>
      </c>
      <c r="O70" s="4">
        <f t="shared" si="11"/>
        <v>1.1100000000000001</v>
      </c>
      <c r="P70" s="15">
        <f t="shared" si="9"/>
        <v>67.488000000000014</v>
      </c>
      <c r="R70" s="6">
        <f t="shared" si="10"/>
        <v>45.25</v>
      </c>
    </row>
    <row r="71" spans="1:18" x14ac:dyDescent="0.25">
      <c r="A71" t="s">
        <v>245</v>
      </c>
      <c r="B71" s="12" t="str">
        <f>VLOOKUP(A71,concorrenti!A:B,2,0)</f>
        <v>GAMS</v>
      </c>
      <c r="C71" s="12">
        <f>VLOOKUP(A71,concorrenti!A:E,5,0)</f>
        <v>0</v>
      </c>
      <c r="D71" t="s">
        <v>167</v>
      </c>
      <c r="E71" s="91" t="s">
        <v>629</v>
      </c>
      <c r="F71" s="1">
        <v>1942</v>
      </c>
      <c r="H71">
        <v>3196</v>
      </c>
      <c r="I71" s="4">
        <f t="shared" si="6"/>
        <v>1.42</v>
      </c>
      <c r="J71" s="14">
        <f t="shared" si="7"/>
        <v>4538.32</v>
      </c>
      <c r="L71">
        <v>5</v>
      </c>
      <c r="M71">
        <f>VLOOKUP(L71,Regolamento!A:B,2,0)</f>
        <v>36</v>
      </c>
      <c r="N71" s="4">
        <f t="shared" si="8"/>
        <v>1.6</v>
      </c>
      <c r="O71" s="4">
        <f t="shared" si="11"/>
        <v>1.1100000000000001</v>
      </c>
      <c r="P71" s="15">
        <f t="shared" si="9"/>
        <v>63.936000000000007</v>
      </c>
      <c r="R71" s="6">
        <f t="shared" si="10"/>
        <v>53.266666666666666</v>
      </c>
    </row>
    <row r="72" spans="1:18" x14ac:dyDescent="0.25">
      <c r="A72" s="8" t="s">
        <v>86</v>
      </c>
      <c r="B72" s="12" t="str">
        <f>VLOOKUP(A72,concorrenti!A:B,2,0)</f>
        <v>VALTELLINA</v>
      </c>
      <c r="C72" s="12">
        <f>VLOOKUP(A72,concorrenti!A:E,5,0)</f>
        <v>0</v>
      </c>
      <c r="D72" t="s">
        <v>170</v>
      </c>
      <c r="E72" t="s">
        <v>630</v>
      </c>
      <c r="F72" s="1">
        <v>1963</v>
      </c>
      <c r="G72" s="5"/>
      <c r="H72">
        <v>3699</v>
      </c>
      <c r="I72" s="4">
        <f t="shared" si="6"/>
        <v>1.63</v>
      </c>
      <c r="J72" s="14">
        <f t="shared" si="7"/>
        <v>6029.37</v>
      </c>
      <c r="L72">
        <v>6</v>
      </c>
      <c r="M72">
        <f>VLOOKUP(L72,Regolamento!A:B,2,0)</f>
        <v>35</v>
      </c>
      <c r="N72" s="4">
        <f t="shared" si="8"/>
        <v>1.6</v>
      </c>
      <c r="O72" s="4">
        <f t="shared" si="11"/>
        <v>1.1100000000000001</v>
      </c>
      <c r="P72" s="15">
        <f t="shared" si="9"/>
        <v>62.160000000000004</v>
      </c>
      <c r="R72" s="6">
        <f t="shared" si="10"/>
        <v>61.65</v>
      </c>
    </row>
    <row r="73" spans="1:18" x14ac:dyDescent="0.25">
      <c r="A73" t="s">
        <v>140</v>
      </c>
      <c r="B73" s="12" t="str">
        <f>VLOOKUP(A73,concorrenti!A:B,2,0)</f>
        <v>CASTELLOTTI</v>
      </c>
      <c r="C73" s="12">
        <f>VLOOKUP(A73,concorrenti!A:E,5,0)</f>
        <v>0</v>
      </c>
      <c r="D73" t="s">
        <v>366</v>
      </c>
      <c r="E73" t="s">
        <v>638</v>
      </c>
      <c r="F73" s="1">
        <v>1979</v>
      </c>
      <c r="G73" s="5"/>
      <c r="H73">
        <v>3831</v>
      </c>
      <c r="I73" s="4">
        <f t="shared" si="6"/>
        <v>1.79</v>
      </c>
      <c r="J73" s="14">
        <f t="shared" si="7"/>
        <v>6857.49</v>
      </c>
      <c r="L73">
        <v>7</v>
      </c>
      <c r="M73">
        <f>VLOOKUP(L73,Regolamento!A:B,2,0)</f>
        <v>34</v>
      </c>
      <c r="N73" s="4">
        <f t="shared" si="8"/>
        <v>1.6</v>
      </c>
      <c r="O73" s="4">
        <f t="shared" si="11"/>
        <v>1.1100000000000001</v>
      </c>
      <c r="P73" s="15">
        <f t="shared" si="9"/>
        <v>60.384000000000015</v>
      </c>
      <c r="R73" s="6">
        <f t="shared" si="10"/>
        <v>63.85</v>
      </c>
    </row>
    <row r="74" spans="1:18" x14ac:dyDescent="0.25">
      <c r="A74" t="s">
        <v>588</v>
      </c>
      <c r="B74" s="12" t="str">
        <f>VLOOKUP(A74,concorrenti!A:B,2,0)</f>
        <v>CASTELLOTTI</v>
      </c>
      <c r="C74" s="12">
        <f>VLOOKUP(A74,concorrenti!A:E,5,0)</f>
        <v>0</v>
      </c>
      <c r="D74" t="s">
        <v>165</v>
      </c>
      <c r="E74" t="s">
        <v>634</v>
      </c>
      <c r="F74" s="1">
        <v>1997</v>
      </c>
      <c r="H74">
        <v>3638</v>
      </c>
      <c r="I74" s="13">
        <f t="shared" si="6"/>
        <v>1.97</v>
      </c>
      <c r="J74" s="14">
        <f t="shared" si="7"/>
        <v>7166.86</v>
      </c>
      <c r="L74">
        <v>8</v>
      </c>
      <c r="M74">
        <f>VLOOKUP(L74,Regolamento!A:B,2,0)</f>
        <v>33</v>
      </c>
      <c r="N74" s="4">
        <f t="shared" si="8"/>
        <v>1.6</v>
      </c>
      <c r="O74" s="4">
        <f t="shared" si="11"/>
        <v>1.1100000000000001</v>
      </c>
      <c r="P74" s="15">
        <f t="shared" si="9"/>
        <v>58.608000000000011</v>
      </c>
      <c r="R74" s="6">
        <f t="shared" si="10"/>
        <v>60.633333333333333</v>
      </c>
    </row>
    <row r="75" spans="1:18" x14ac:dyDescent="0.25">
      <c r="A75" s="8" t="s">
        <v>137</v>
      </c>
      <c r="B75" s="12" t="str">
        <f>VLOOKUP(A75,concorrenti!A:B,2,0)</f>
        <v>CASTELLOTTI</v>
      </c>
      <c r="C75" s="12">
        <f>VLOOKUP(A75,concorrenti!A:E,5,0)</f>
        <v>0</v>
      </c>
      <c r="D75" t="s">
        <v>626</v>
      </c>
      <c r="E75" t="s">
        <v>633</v>
      </c>
      <c r="F75" s="1">
        <v>1992</v>
      </c>
      <c r="G75" s="5"/>
      <c r="H75">
        <v>3882</v>
      </c>
      <c r="I75" s="4">
        <f t="shared" si="6"/>
        <v>1.92</v>
      </c>
      <c r="J75" s="14">
        <f t="shared" si="7"/>
        <v>7453.44</v>
      </c>
      <c r="L75">
        <v>9</v>
      </c>
      <c r="M75">
        <f>VLOOKUP(L75,Regolamento!A:B,2,0)</f>
        <v>32</v>
      </c>
      <c r="N75" s="4">
        <f t="shared" si="8"/>
        <v>1.6</v>
      </c>
      <c r="O75" s="4">
        <f t="shared" si="11"/>
        <v>1.1100000000000001</v>
      </c>
      <c r="P75" s="15">
        <f t="shared" si="9"/>
        <v>56.832000000000008</v>
      </c>
      <c r="R75" s="6">
        <f t="shared" si="10"/>
        <v>64.7</v>
      </c>
    </row>
    <row r="76" spans="1:18" x14ac:dyDescent="0.25">
      <c r="A76" t="s">
        <v>587</v>
      </c>
      <c r="B76" s="12" t="str">
        <f>VLOOKUP(A76,concorrenti!A:B,2,0)</f>
        <v>CASTELLOTTI</v>
      </c>
      <c r="C76" s="12">
        <f>VLOOKUP(A76,concorrenti!A:E,5,0)</f>
        <v>0</v>
      </c>
      <c r="D76" t="s">
        <v>102</v>
      </c>
      <c r="E76" t="s">
        <v>632</v>
      </c>
      <c r="F76" s="1">
        <v>1970</v>
      </c>
      <c r="G76" s="5"/>
      <c r="H76">
        <v>7638</v>
      </c>
      <c r="I76" s="4">
        <f t="shared" si="6"/>
        <v>1.7</v>
      </c>
      <c r="J76" s="14">
        <f t="shared" si="7"/>
        <v>12984.6</v>
      </c>
      <c r="L76">
        <v>10</v>
      </c>
      <c r="M76">
        <f>VLOOKUP(L76,Regolamento!A:B,2,0)</f>
        <v>31</v>
      </c>
      <c r="N76" s="4">
        <f t="shared" si="8"/>
        <v>1.6</v>
      </c>
      <c r="O76" s="4">
        <f t="shared" si="11"/>
        <v>1.1100000000000001</v>
      </c>
      <c r="P76" s="15">
        <f t="shared" si="9"/>
        <v>55.056000000000004</v>
      </c>
      <c r="R76" s="6">
        <f t="shared" si="10"/>
        <v>127.3</v>
      </c>
    </row>
    <row r="78" spans="1:18" x14ac:dyDescent="0.25">
      <c r="P78" s="108">
        <f>SUM(P67:P77)</f>
        <v>666.00000000000011</v>
      </c>
    </row>
    <row r="79" spans="1:18" x14ac:dyDescent="0.25">
      <c r="P79" s="10">
        <f>+P78-Generale!G177</f>
        <v>0</v>
      </c>
    </row>
    <row r="81" spans="3:15" x14ac:dyDescent="0.25">
      <c r="C81"/>
      <c r="I81"/>
      <c r="O81"/>
    </row>
  </sheetData>
  <sheetProtection algorithmName="SHA-512" hashValue="FNIv267QN8gikrn+n6kdxMFBUvZ3CG/RXirUgeSj5aLJEh48qsjoTIQsLShPTTxXDuEcgoAG9+OYBmQcjwkMhA==" saltValue="XMZ28UdxnVb4azlMc5o1gw==" spinCount="100000" sheet="1" objects="1" scenarios="1"/>
  <sortState xmlns:xlrd2="http://schemas.microsoft.com/office/spreadsheetml/2017/richdata2" ref="V1:W17">
    <sortCondition descending="1" ref="W1:W17"/>
  </sortState>
  <mergeCells count="3">
    <mergeCell ref="G1:O1"/>
    <mergeCell ref="H9:J9"/>
    <mergeCell ref="N9:O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FFFF00"/>
  </sheetPr>
  <dimension ref="A1:V57"/>
  <sheetViews>
    <sheetView topLeftCell="A9" workbookViewId="0">
      <selection activeCell="E4" sqref="E4"/>
    </sheetView>
  </sheetViews>
  <sheetFormatPr defaultRowHeight="15" x14ac:dyDescent="0.25"/>
  <cols>
    <col min="1" max="1" width="26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</cols>
  <sheetData>
    <row r="1" spans="1:22" ht="15.75" x14ac:dyDescent="0.25">
      <c r="A1" t="s">
        <v>46</v>
      </c>
      <c r="H1" s="186" t="s">
        <v>333</v>
      </c>
      <c r="I1" s="186"/>
      <c r="J1" s="186"/>
      <c r="K1" s="186"/>
      <c r="L1" s="186"/>
      <c r="M1" s="186"/>
      <c r="N1" s="186"/>
      <c r="O1" s="186"/>
      <c r="P1" s="186"/>
      <c r="T1" t="s">
        <v>93</v>
      </c>
      <c r="U1" s="4">
        <v>284.3</v>
      </c>
      <c r="V1">
        <v>15</v>
      </c>
    </row>
    <row r="2" spans="1:22" x14ac:dyDescent="0.25">
      <c r="A2" t="s">
        <v>47</v>
      </c>
      <c r="E2" s="33">
        <v>45788</v>
      </c>
      <c r="T2" t="s">
        <v>94</v>
      </c>
      <c r="U2" s="4">
        <v>279.32</v>
      </c>
      <c r="V2">
        <v>12</v>
      </c>
    </row>
    <row r="3" spans="1:22" x14ac:dyDescent="0.25">
      <c r="A3" t="s">
        <v>62</v>
      </c>
      <c r="E3" s="33" t="s">
        <v>331</v>
      </c>
      <c r="T3" t="s">
        <v>318</v>
      </c>
      <c r="U3" s="4">
        <v>209.49</v>
      </c>
      <c r="V3">
        <v>10</v>
      </c>
    </row>
    <row r="4" spans="1:22" x14ac:dyDescent="0.25">
      <c r="A4" t="s">
        <v>50</v>
      </c>
      <c r="E4" s="1" t="s">
        <v>341</v>
      </c>
      <c r="T4" t="s">
        <v>327</v>
      </c>
      <c r="U4" s="4">
        <v>199.51</v>
      </c>
      <c r="V4">
        <v>8</v>
      </c>
    </row>
    <row r="5" spans="1:22" x14ac:dyDescent="0.25">
      <c r="A5" t="s">
        <v>48</v>
      </c>
      <c r="E5" s="1">
        <v>63</v>
      </c>
      <c r="T5" t="s">
        <v>113</v>
      </c>
      <c r="U5" s="4">
        <v>112.23</v>
      </c>
      <c r="V5">
        <v>7</v>
      </c>
    </row>
    <row r="6" spans="1:22" x14ac:dyDescent="0.25">
      <c r="A6" t="s">
        <v>49</v>
      </c>
      <c r="E6" s="1">
        <v>53</v>
      </c>
      <c r="T6" s="12" t="s">
        <v>351</v>
      </c>
      <c r="U6" s="4">
        <v>72.319999999999993</v>
      </c>
      <c r="V6">
        <v>5</v>
      </c>
    </row>
    <row r="7" spans="1:22" x14ac:dyDescent="0.25">
      <c r="D7" s="1"/>
      <c r="T7" t="s">
        <v>65</v>
      </c>
      <c r="U7" s="4">
        <v>64.84</v>
      </c>
      <c r="V7">
        <v>4</v>
      </c>
    </row>
    <row r="8" spans="1:22" x14ac:dyDescent="0.25">
      <c r="A8" s="34" t="s">
        <v>43</v>
      </c>
      <c r="B8" s="58" t="s">
        <v>249</v>
      </c>
      <c r="C8" s="58" t="s">
        <v>45</v>
      </c>
      <c r="D8" s="16" t="s">
        <v>53</v>
      </c>
      <c r="E8" s="16" t="s">
        <v>54</v>
      </c>
      <c r="F8" s="17" t="s">
        <v>55</v>
      </c>
      <c r="H8" s="187" t="s">
        <v>51</v>
      </c>
      <c r="I8" s="185"/>
      <c r="J8" s="188"/>
      <c r="K8" s="2"/>
      <c r="L8" s="25" t="s">
        <v>52</v>
      </c>
      <c r="M8" s="28"/>
      <c r="N8" s="185" t="s">
        <v>8</v>
      </c>
      <c r="O8" s="185"/>
      <c r="P8" s="29"/>
      <c r="T8" t="s">
        <v>63</v>
      </c>
      <c r="U8" s="4">
        <v>57.36</v>
      </c>
      <c r="V8">
        <v>2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95</v>
      </c>
      <c r="U9" s="4">
        <v>49.88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108</v>
      </c>
      <c r="T10" s="12" t="s">
        <v>110</v>
      </c>
      <c r="U10" s="4">
        <v>14.96</v>
      </c>
      <c r="V10">
        <v>2</v>
      </c>
    </row>
    <row r="11" spans="1:22" x14ac:dyDescent="0.25">
      <c r="T11" t="s">
        <v>202</v>
      </c>
      <c r="U11" s="4">
        <v>2.4900000000000002</v>
      </c>
      <c r="V11">
        <v>2</v>
      </c>
    </row>
    <row r="12" spans="1:22" x14ac:dyDescent="0.25">
      <c r="B12" s="12" t="e">
        <f>VLOOKUP(A12,concorrenti!A:B,2,0)</f>
        <v>#N/A</v>
      </c>
      <c r="C12" s="12" t="e">
        <f>VLOOKUP(A12,concorrenti!A:E,5,1)</f>
        <v>#N/A</v>
      </c>
      <c r="D12" t="s">
        <v>167</v>
      </c>
      <c r="E12" t="s">
        <v>321</v>
      </c>
      <c r="F12">
        <v>1977</v>
      </c>
      <c r="H12" s="63">
        <v>222</v>
      </c>
      <c r="I12" s="4">
        <f>1+RIGHT(F12,2)/100</f>
        <v>1.77</v>
      </c>
      <c r="J12" s="4">
        <f t="shared" ref="J12:J52" si="0">+I12*H12</f>
        <v>392.94</v>
      </c>
      <c r="L12">
        <v>1</v>
      </c>
      <c r="M12">
        <f>VLOOKUP(L12,Regolamento!A:B,2,1)</f>
        <v>50</v>
      </c>
      <c r="N12" s="4">
        <f t="shared" ref="N12:N42" si="1">1+E$5/100</f>
        <v>1.63</v>
      </c>
      <c r="O12" s="4">
        <f t="shared" ref="O12:O42" si="2">1+E$6/100</f>
        <v>1.53</v>
      </c>
      <c r="P12" s="6">
        <f>IF(H12&lt;&gt;0,+M12*N12*O12,0)</f>
        <v>124.69500000000001</v>
      </c>
      <c r="R12" s="6">
        <f>+H12/E$5</f>
        <v>3.5238095238095237</v>
      </c>
    </row>
    <row r="13" spans="1:22" x14ac:dyDescent="0.25">
      <c r="B13" s="12" t="e">
        <f>VLOOKUP(A13,concorrenti!A:B,2,0)</f>
        <v>#N/A</v>
      </c>
      <c r="C13" s="12" t="e">
        <f>VLOOKUP(A13,concorrenti!A:E,5,1)</f>
        <v>#N/A</v>
      </c>
      <c r="D13" t="s">
        <v>167</v>
      </c>
      <c r="E13" s="63" t="s">
        <v>362</v>
      </c>
      <c r="F13" s="63">
        <v>1972</v>
      </c>
      <c r="H13" s="63">
        <v>273</v>
      </c>
      <c r="I13" s="4">
        <f>1+RIGHT(F13,2)/100</f>
        <v>1.72</v>
      </c>
      <c r="J13" s="4">
        <f t="shared" si="0"/>
        <v>469.56</v>
      </c>
      <c r="L13">
        <v>2</v>
      </c>
      <c r="M13">
        <f>VLOOKUP(L13,Regolamento!A:B,2,1)</f>
        <v>45</v>
      </c>
      <c r="N13" s="4">
        <f t="shared" si="1"/>
        <v>1.63</v>
      </c>
      <c r="O13" s="4">
        <f t="shared" si="2"/>
        <v>1.53</v>
      </c>
      <c r="P13" s="6">
        <f t="shared" ref="P13:P52" si="3">IF(H13&lt;&gt;0,+M13*N13*O13,0)</f>
        <v>112.2255</v>
      </c>
      <c r="R13" s="6">
        <f t="shared" ref="R13:R52" si="4">+H13/E$5</f>
        <v>4.333333333333333</v>
      </c>
      <c r="U13" s="4"/>
    </row>
    <row r="14" spans="1:22" x14ac:dyDescent="0.25">
      <c r="B14" s="12" t="e">
        <f>VLOOKUP(A14,concorrenti!A:B,2,0)</f>
        <v>#N/A</v>
      </c>
      <c r="C14" s="12" t="e">
        <f>VLOOKUP(A14,concorrenti!A:E,5,1)</f>
        <v>#N/A</v>
      </c>
      <c r="D14" t="s">
        <v>105</v>
      </c>
      <c r="E14" s="63" t="s">
        <v>320</v>
      </c>
      <c r="F14" s="63">
        <v>1939</v>
      </c>
      <c r="H14" s="63">
        <v>366</v>
      </c>
      <c r="I14" s="4">
        <f>1+RIGHT(F14,2)/100</f>
        <v>1.3900000000000001</v>
      </c>
      <c r="J14" s="4">
        <f t="shared" si="0"/>
        <v>508.74000000000007</v>
      </c>
      <c r="L14">
        <v>3</v>
      </c>
      <c r="M14">
        <f>VLOOKUP(L14,Regolamento!A:B,2,1)</f>
        <v>41</v>
      </c>
      <c r="N14" s="4">
        <f t="shared" si="1"/>
        <v>1.63</v>
      </c>
      <c r="O14" s="4">
        <f t="shared" si="2"/>
        <v>1.53</v>
      </c>
      <c r="P14" s="6">
        <f t="shared" si="3"/>
        <v>102.2499</v>
      </c>
      <c r="R14" s="6">
        <f t="shared" si="4"/>
        <v>5.8095238095238093</v>
      </c>
    </row>
    <row r="15" spans="1:22" x14ac:dyDescent="0.25">
      <c r="A15" s="78"/>
      <c r="B15" s="79" t="e">
        <f>VLOOKUP(A15,concorrenti!A:B,2,0)</f>
        <v>#N/A</v>
      </c>
      <c r="C15" s="79" t="e">
        <f>VLOOKUP(A15,concorrenti!A:E,5,1)</f>
        <v>#N/A</v>
      </c>
      <c r="D15" t="s">
        <v>169</v>
      </c>
      <c r="E15" s="63" t="s">
        <v>364</v>
      </c>
      <c r="F15" s="63">
        <v>1972</v>
      </c>
      <c r="H15" s="63">
        <v>346</v>
      </c>
      <c r="I15" s="4">
        <f>1+RIGHT(F15,2)/100-0.1</f>
        <v>1.6199999999999999</v>
      </c>
      <c r="J15" s="4">
        <f t="shared" si="0"/>
        <v>560.52</v>
      </c>
      <c r="L15">
        <v>4</v>
      </c>
      <c r="M15">
        <f>VLOOKUP(L15,Regolamento!A:B,2,1)</f>
        <v>38</v>
      </c>
      <c r="N15" s="4">
        <f t="shared" si="1"/>
        <v>1.63</v>
      </c>
      <c r="O15" s="4">
        <f t="shared" si="2"/>
        <v>1.53</v>
      </c>
      <c r="P15" s="93">
        <f t="shared" si="3"/>
        <v>94.768199999999993</v>
      </c>
      <c r="R15" s="6">
        <f t="shared" si="4"/>
        <v>5.4920634920634921</v>
      </c>
    </row>
    <row r="16" spans="1:22" x14ac:dyDescent="0.25">
      <c r="B16" s="12" t="e">
        <f>VLOOKUP(A16,concorrenti!A:B,2,0)</f>
        <v>#N/A</v>
      </c>
      <c r="C16" s="12" t="e">
        <f>VLOOKUP(A16,concorrenti!A:E,5,1)</f>
        <v>#N/A</v>
      </c>
      <c r="D16" t="s">
        <v>102</v>
      </c>
      <c r="E16" s="63" t="s">
        <v>367</v>
      </c>
      <c r="F16" s="63">
        <v>1938</v>
      </c>
      <c r="H16" s="63">
        <v>421</v>
      </c>
      <c r="I16" s="4">
        <f t="shared" ref="I16:I45" si="5">1+RIGHT(F16,2)/100</f>
        <v>1.38</v>
      </c>
      <c r="J16" s="4">
        <f t="shared" si="0"/>
        <v>580.9799999999999</v>
      </c>
      <c r="L16">
        <v>5</v>
      </c>
      <c r="M16">
        <f>VLOOKUP(L16,Regolamento!A:B,2,1)</f>
        <v>36</v>
      </c>
      <c r="N16" s="4">
        <f t="shared" si="1"/>
        <v>1.63</v>
      </c>
      <c r="O16" s="4">
        <f t="shared" si="2"/>
        <v>1.53</v>
      </c>
      <c r="P16" s="6">
        <f t="shared" si="3"/>
        <v>89.780399999999986</v>
      </c>
      <c r="R16" s="6">
        <f t="shared" si="4"/>
        <v>6.6825396825396828</v>
      </c>
    </row>
    <row r="17" spans="2:19" x14ac:dyDescent="0.25">
      <c r="B17" s="12" t="e">
        <f>VLOOKUP(A17,concorrenti!A:B,2,0)</f>
        <v>#N/A</v>
      </c>
      <c r="C17" s="12" t="e">
        <f>VLOOKUP(A17,concorrenti!A:E,5,1)</f>
        <v>#N/A</v>
      </c>
      <c r="D17" t="s">
        <v>102</v>
      </c>
      <c r="E17" s="63" t="s">
        <v>363</v>
      </c>
      <c r="F17" s="63">
        <v>1969</v>
      </c>
      <c r="H17" s="63">
        <v>345</v>
      </c>
      <c r="I17" s="4">
        <f t="shared" si="5"/>
        <v>1.69</v>
      </c>
      <c r="J17" s="4">
        <f t="shared" si="0"/>
        <v>583.04999999999995</v>
      </c>
      <c r="K17" s="9"/>
      <c r="L17">
        <v>6</v>
      </c>
      <c r="M17">
        <f>VLOOKUP(L17,Regolamento!A:B,2,1)</f>
        <v>35</v>
      </c>
      <c r="N17" s="4">
        <f t="shared" si="1"/>
        <v>1.63</v>
      </c>
      <c r="O17" s="4">
        <f t="shared" si="2"/>
        <v>1.53</v>
      </c>
      <c r="P17" s="6">
        <f t="shared" si="3"/>
        <v>87.286500000000004</v>
      </c>
      <c r="R17" s="6">
        <f t="shared" si="4"/>
        <v>5.4761904761904763</v>
      </c>
    </row>
    <row r="18" spans="2:19" x14ac:dyDescent="0.25">
      <c r="B18" s="12" t="e">
        <f>VLOOKUP(A18,concorrenti!A:B,2,0)</f>
        <v>#N/A</v>
      </c>
      <c r="C18" s="12" t="e">
        <f>VLOOKUP(A18,concorrenti!A:E,5,1)</f>
        <v>#N/A</v>
      </c>
      <c r="D18" t="s">
        <v>169</v>
      </c>
      <c r="E18" s="63" t="s">
        <v>175</v>
      </c>
      <c r="F18" s="63">
        <v>1984</v>
      </c>
      <c r="H18" s="63">
        <v>331</v>
      </c>
      <c r="I18" s="4">
        <f t="shared" si="5"/>
        <v>1.8399999999999999</v>
      </c>
      <c r="J18" s="4">
        <f t="shared" si="0"/>
        <v>609.04</v>
      </c>
      <c r="L18">
        <v>7</v>
      </c>
      <c r="M18">
        <f>VLOOKUP(L18,Regolamento!A:B,2,1)</f>
        <v>34</v>
      </c>
      <c r="N18" s="4">
        <f t="shared" si="1"/>
        <v>1.63</v>
      </c>
      <c r="O18" s="4">
        <f t="shared" si="2"/>
        <v>1.53</v>
      </c>
      <c r="P18" s="6">
        <f t="shared" si="3"/>
        <v>84.792599999999993</v>
      </c>
      <c r="R18" s="6">
        <f t="shared" si="4"/>
        <v>5.253968253968254</v>
      </c>
    </row>
    <row r="19" spans="2:19" x14ac:dyDescent="0.25">
      <c r="B19" s="12" t="e">
        <f>VLOOKUP(A19,concorrenti!A:B,2,0)</f>
        <v>#N/A</v>
      </c>
      <c r="C19" s="12" t="e">
        <f>VLOOKUP(A19,concorrenti!A:E,5,1)</f>
        <v>#N/A</v>
      </c>
      <c r="D19" t="s">
        <v>169</v>
      </c>
      <c r="E19" s="63" t="s">
        <v>365</v>
      </c>
      <c r="F19" s="63">
        <v>1990</v>
      </c>
      <c r="H19" s="63">
        <v>355</v>
      </c>
      <c r="I19" s="4">
        <f t="shared" si="5"/>
        <v>1.9</v>
      </c>
      <c r="J19" s="4">
        <f t="shared" si="0"/>
        <v>674.5</v>
      </c>
      <c r="L19">
        <v>8</v>
      </c>
      <c r="M19">
        <f>VLOOKUP(L19,Regolamento!A:B,2,1)</f>
        <v>33</v>
      </c>
      <c r="N19" s="4">
        <f t="shared" si="1"/>
        <v>1.63</v>
      </c>
      <c r="O19" s="4">
        <f t="shared" si="2"/>
        <v>1.53</v>
      </c>
      <c r="P19" s="104">
        <f t="shared" si="3"/>
        <v>82.298699999999997</v>
      </c>
      <c r="R19" s="6">
        <f t="shared" si="4"/>
        <v>5.6349206349206353</v>
      </c>
    </row>
    <row r="20" spans="2:19" x14ac:dyDescent="0.25">
      <c r="B20" s="12" t="e">
        <f>VLOOKUP(A20,concorrenti!A:B,2,0)</f>
        <v>#N/A</v>
      </c>
      <c r="C20" s="12" t="e">
        <f>VLOOKUP(A20,concorrenti!A:E,5,1)</f>
        <v>#N/A</v>
      </c>
      <c r="D20" t="s">
        <v>102</v>
      </c>
      <c r="E20" s="63" t="s">
        <v>368</v>
      </c>
      <c r="F20" s="63">
        <v>1966</v>
      </c>
      <c r="G20" s="8"/>
      <c r="H20" s="63">
        <v>445</v>
      </c>
      <c r="I20" s="4">
        <f t="shared" si="5"/>
        <v>1.6600000000000001</v>
      </c>
      <c r="J20" s="4">
        <f t="shared" si="0"/>
        <v>738.7</v>
      </c>
      <c r="L20">
        <v>9</v>
      </c>
      <c r="M20">
        <f>VLOOKUP(L20,Regolamento!A:B,2,1)</f>
        <v>32</v>
      </c>
      <c r="N20" s="4">
        <f t="shared" si="1"/>
        <v>1.63</v>
      </c>
      <c r="O20" s="4">
        <f t="shared" si="2"/>
        <v>1.53</v>
      </c>
      <c r="P20" s="6">
        <f t="shared" si="3"/>
        <v>79.8048</v>
      </c>
      <c r="R20" s="6">
        <f t="shared" si="4"/>
        <v>7.0634920634920633</v>
      </c>
    </row>
    <row r="21" spans="2:19" x14ac:dyDescent="0.25">
      <c r="B21" s="12" t="e">
        <f>VLOOKUP(A21,concorrenti!A:B,2,0)</f>
        <v>#N/A</v>
      </c>
      <c r="C21" s="12" t="e">
        <f>VLOOKUP(A21,concorrenti!A:E,5,1)</f>
        <v>#N/A</v>
      </c>
      <c r="D21" t="s">
        <v>323</v>
      </c>
      <c r="E21" s="63" t="s">
        <v>324</v>
      </c>
      <c r="F21" s="63">
        <v>1968</v>
      </c>
      <c r="H21" s="63">
        <v>479</v>
      </c>
      <c r="I21" s="4">
        <f t="shared" si="5"/>
        <v>1.6800000000000002</v>
      </c>
      <c r="J21" s="4">
        <f t="shared" si="0"/>
        <v>804.72</v>
      </c>
      <c r="L21">
        <v>10</v>
      </c>
      <c r="M21">
        <f>VLOOKUP(L21,Regolamento!A:B,2,1)</f>
        <v>31</v>
      </c>
      <c r="N21" s="4">
        <f t="shared" si="1"/>
        <v>1.63</v>
      </c>
      <c r="O21" s="4">
        <f t="shared" si="2"/>
        <v>1.53</v>
      </c>
      <c r="P21" s="6">
        <f t="shared" si="3"/>
        <v>77.31089999999999</v>
      </c>
      <c r="R21" s="6">
        <f t="shared" si="4"/>
        <v>7.6031746031746028</v>
      </c>
    </row>
    <row r="22" spans="2:19" x14ac:dyDescent="0.25">
      <c r="B22" s="12" t="e">
        <f>VLOOKUP(A22,concorrenti!A:B,2,0)</f>
        <v>#N/A</v>
      </c>
      <c r="C22" s="12" t="e">
        <f>VLOOKUP(A22,concorrenti!A:E,5,1)</f>
        <v>#N/A</v>
      </c>
      <c r="D22" t="s">
        <v>172</v>
      </c>
      <c r="E22" s="63" t="s">
        <v>369</v>
      </c>
      <c r="F22" s="63">
        <v>1973</v>
      </c>
      <c r="G22" s="9"/>
      <c r="H22" s="63">
        <v>486</v>
      </c>
      <c r="I22" s="4">
        <f t="shared" si="5"/>
        <v>1.73</v>
      </c>
      <c r="J22" s="4">
        <f t="shared" si="0"/>
        <v>840.78</v>
      </c>
      <c r="L22">
        <v>11</v>
      </c>
      <c r="M22">
        <f>VLOOKUP(L22,Regolamento!A:B,2,1)</f>
        <v>30</v>
      </c>
      <c r="N22" s="4">
        <f t="shared" si="1"/>
        <v>1.63</v>
      </c>
      <c r="O22" s="4">
        <f t="shared" si="2"/>
        <v>1.53</v>
      </c>
      <c r="P22" s="6">
        <f t="shared" si="3"/>
        <v>74.816999999999993</v>
      </c>
      <c r="R22" s="6">
        <f t="shared" si="4"/>
        <v>7.7142857142857144</v>
      </c>
    </row>
    <row r="23" spans="2:19" x14ac:dyDescent="0.25">
      <c r="B23" s="12" t="e">
        <f>VLOOKUP(A23,concorrenti!A:B,2,0)</f>
        <v>#N/A</v>
      </c>
      <c r="C23" s="12" t="e">
        <f>VLOOKUP(A23,concorrenti!A:E,5,1)</f>
        <v>#N/A</v>
      </c>
      <c r="D23" t="s">
        <v>366</v>
      </c>
      <c r="E23" s="63" t="s">
        <v>371</v>
      </c>
      <c r="F23" s="63">
        <v>1956</v>
      </c>
      <c r="H23" s="63">
        <v>550</v>
      </c>
      <c r="I23" s="4">
        <f t="shared" si="5"/>
        <v>1.56</v>
      </c>
      <c r="J23" s="4">
        <f t="shared" si="0"/>
        <v>858</v>
      </c>
      <c r="L23">
        <v>12</v>
      </c>
      <c r="M23">
        <f>VLOOKUP(L23,Regolamento!A:B,2,1)</f>
        <v>29</v>
      </c>
      <c r="N23" s="4">
        <f t="shared" si="1"/>
        <v>1.63</v>
      </c>
      <c r="O23" s="4">
        <f t="shared" si="2"/>
        <v>1.53</v>
      </c>
      <c r="P23" s="6">
        <f t="shared" si="3"/>
        <v>72.323099999999997</v>
      </c>
      <c r="R23" s="6">
        <f t="shared" si="4"/>
        <v>8.7301587301587293</v>
      </c>
    </row>
    <row r="24" spans="2:19" x14ac:dyDescent="0.25">
      <c r="B24" s="12" t="e">
        <f>VLOOKUP(A24,concorrenti!A:B,2,0)</f>
        <v>#N/A</v>
      </c>
      <c r="C24" s="12" t="e">
        <f>VLOOKUP(A24,concorrenti!A:E,5,1)</f>
        <v>#N/A</v>
      </c>
      <c r="D24" t="s">
        <v>102</v>
      </c>
      <c r="E24" s="63" t="s">
        <v>370</v>
      </c>
      <c r="F24" s="63">
        <v>1966</v>
      </c>
      <c r="H24" s="63">
        <v>533</v>
      </c>
      <c r="I24" s="4">
        <f t="shared" si="5"/>
        <v>1.6600000000000001</v>
      </c>
      <c r="J24" s="4">
        <f t="shared" si="0"/>
        <v>884.78000000000009</v>
      </c>
      <c r="L24">
        <v>13</v>
      </c>
      <c r="M24">
        <f>VLOOKUP(L24,Regolamento!A:B,2,1)</f>
        <v>28</v>
      </c>
      <c r="N24" s="4">
        <f t="shared" si="1"/>
        <v>1.63</v>
      </c>
      <c r="O24" s="4">
        <f t="shared" si="2"/>
        <v>1.53</v>
      </c>
      <c r="P24" s="6">
        <f t="shared" si="3"/>
        <v>69.8292</v>
      </c>
      <c r="R24" s="6">
        <f t="shared" si="4"/>
        <v>8.4603174603174605</v>
      </c>
    </row>
    <row r="25" spans="2:19" x14ac:dyDescent="0.25">
      <c r="B25" s="12" t="e">
        <f>VLOOKUP(A25,concorrenti!A:B,2,0)</f>
        <v>#N/A</v>
      </c>
      <c r="C25" s="12" t="e">
        <f>VLOOKUP(A25,concorrenti!A:E,5,1)</f>
        <v>#N/A</v>
      </c>
      <c r="D25" t="s">
        <v>168</v>
      </c>
      <c r="E25" s="63" t="s">
        <v>376</v>
      </c>
      <c r="F25" s="63">
        <v>1928</v>
      </c>
      <c r="H25" s="63">
        <v>828</v>
      </c>
      <c r="I25" s="4">
        <f t="shared" si="5"/>
        <v>1.28</v>
      </c>
      <c r="J25" s="4">
        <f t="shared" si="0"/>
        <v>1059.8399999999999</v>
      </c>
      <c r="L25">
        <v>14</v>
      </c>
      <c r="M25">
        <f>VLOOKUP(L25,Regolamento!A:B,2,1)</f>
        <v>27</v>
      </c>
      <c r="N25" s="4">
        <f t="shared" si="1"/>
        <v>1.63</v>
      </c>
      <c r="O25" s="4">
        <f t="shared" si="2"/>
        <v>1.53</v>
      </c>
      <c r="P25" s="6">
        <f t="shared" si="3"/>
        <v>67.335300000000004</v>
      </c>
      <c r="R25" s="6">
        <f t="shared" si="4"/>
        <v>13.142857142857142</v>
      </c>
    </row>
    <row r="26" spans="2:19" x14ac:dyDescent="0.25">
      <c r="B26" s="12" t="e">
        <f>VLOOKUP(A26,concorrenti!A:B,2,0)</f>
        <v>#N/A</v>
      </c>
      <c r="C26" s="12" t="e">
        <f>VLOOKUP(A26,concorrenti!A:E,5,1)</f>
        <v>#N/A</v>
      </c>
      <c r="D26" t="s">
        <v>170</v>
      </c>
      <c r="E26" s="63" t="s">
        <v>373</v>
      </c>
      <c r="F26" s="63">
        <v>1967</v>
      </c>
      <c r="H26" s="63">
        <v>641</v>
      </c>
      <c r="I26" s="4">
        <f t="shared" si="5"/>
        <v>1.67</v>
      </c>
      <c r="J26" s="4">
        <f t="shared" si="0"/>
        <v>1070.47</v>
      </c>
      <c r="L26">
        <v>15</v>
      </c>
      <c r="M26">
        <f>VLOOKUP(L26,Regolamento!A:B,2,1)</f>
        <v>26</v>
      </c>
      <c r="N26" s="4">
        <f t="shared" si="1"/>
        <v>1.63</v>
      </c>
      <c r="O26" s="4">
        <f t="shared" si="2"/>
        <v>1.53</v>
      </c>
      <c r="P26" s="6">
        <f t="shared" si="3"/>
        <v>64.841399999999993</v>
      </c>
      <c r="R26" s="6">
        <f t="shared" si="4"/>
        <v>10.174603174603174</v>
      </c>
    </row>
    <row r="27" spans="2:19" x14ac:dyDescent="0.25">
      <c r="B27" s="12" t="e">
        <f>VLOOKUP(A27,concorrenti!A:B,2,0)</f>
        <v>#N/A</v>
      </c>
      <c r="C27" s="12" t="e">
        <f>VLOOKUP(A27,concorrenti!A:E,5,1)</f>
        <v>#N/A</v>
      </c>
      <c r="D27" t="s">
        <v>169</v>
      </c>
      <c r="E27" s="63" t="s">
        <v>372</v>
      </c>
      <c r="F27" s="63">
        <v>1980</v>
      </c>
      <c r="H27" s="63">
        <v>604</v>
      </c>
      <c r="I27" s="4">
        <f t="shared" si="5"/>
        <v>1.8</v>
      </c>
      <c r="J27" s="4">
        <f t="shared" si="0"/>
        <v>1087.2</v>
      </c>
      <c r="L27">
        <v>16</v>
      </c>
      <c r="M27">
        <f>VLOOKUP(L27,Regolamento!A:B,2,1)</f>
        <v>25</v>
      </c>
      <c r="N27" s="4">
        <f t="shared" si="1"/>
        <v>1.63</v>
      </c>
      <c r="O27" s="4">
        <f t="shared" si="2"/>
        <v>1.53</v>
      </c>
      <c r="P27" s="6">
        <f t="shared" si="3"/>
        <v>62.347500000000004</v>
      </c>
      <c r="R27" s="6">
        <f t="shared" si="4"/>
        <v>9.587301587301587</v>
      </c>
    </row>
    <row r="28" spans="2:19" x14ac:dyDescent="0.25">
      <c r="B28" s="12" t="e">
        <f>VLOOKUP(A28,concorrenti!A:B,2,0)</f>
        <v>#N/A</v>
      </c>
      <c r="C28" s="12" t="e">
        <f>VLOOKUP(A28,concorrenti!A:E,5,1)</f>
        <v>#N/A</v>
      </c>
      <c r="D28" t="s">
        <v>102</v>
      </c>
      <c r="E28" s="63" t="s">
        <v>374</v>
      </c>
      <c r="F28" s="63">
        <v>1956</v>
      </c>
      <c r="H28" s="63">
        <v>779</v>
      </c>
      <c r="I28" s="4">
        <f t="shared" si="5"/>
        <v>1.56</v>
      </c>
      <c r="J28" s="4">
        <f t="shared" si="0"/>
        <v>1215.24</v>
      </c>
      <c r="L28">
        <v>17</v>
      </c>
      <c r="M28">
        <f>VLOOKUP(L28,Regolamento!A:B,2,1)</f>
        <v>24</v>
      </c>
      <c r="N28" s="4">
        <f t="shared" si="1"/>
        <v>1.63</v>
      </c>
      <c r="O28" s="4">
        <f t="shared" si="2"/>
        <v>1.53</v>
      </c>
      <c r="P28" s="6">
        <f t="shared" si="3"/>
        <v>59.8536</v>
      </c>
      <c r="R28" s="6">
        <f t="shared" si="4"/>
        <v>12.365079365079366</v>
      </c>
    </row>
    <row r="29" spans="2:19" x14ac:dyDescent="0.25">
      <c r="B29" s="12" t="e">
        <f>VLOOKUP(A29,concorrenti!A:B,2,0)</f>
        <v>#N/A</v>
      </c>
      <c r="C29" s="12" t="e">
        <f>VLOOKUP(A29,concorrenti!A:E,5,1)</f>
        <v>#N/A</v>
      </c>
      <c r="D29" t="s">
        <v>167</v>
      </c>
      <c r="E29" s="63" t="s">
        <v>375</v>
      </c>
      <c r="F29" s="63">
        <v>1972</v>
      </c>
      <c r="H29" s="63">
        <v>796</v>
      </c>
      <c r="I29" s="4">
        <f t="shared" si="5"/>
        <v>1.72</v>
      </c>
      <c r="J29" s="4">
        <f t="shared" si="0"/>
        <v>1369.12</v>
      </c>
      <c r="L29">
        <v>18</v>
      </c>
      <c r="M29">
        <f>VLOOKUP(L29,Regolamento!A:B,2,1)</f>
        <v>23</v>
      </c>
      <c r="N29" s="4">
        <f t="shared" si="1"/>
        <v>1.63</v>
      </c>
      <c r="O29" s="4">
        <f t="shared" si="2"/>
        <v>1.53</v>
      </c>
      <c r="P29" s="6">
        <f t="shared" si="3"/>
        <v>57.359699999999997</v>
      </c>
      <c r="R29" s="6">
        <f t="shared" si="4"/>
        <v>12.634920634920634</v>
      </c>
    </row>
    <row r="30" spans="2:19" x14ac:dyDescent="0.25">
      <c r="B30" s="12" t="e">
        <f>VLOOKUP(A30,concorrenti!A:B,2,0)</f>
        <v>#N/A</v>
      </c>
      <c r="C30" s="12" t="e">
        <f>VLOOKUP(A30,concorrenti!A:E,5,1)</f>
        <v>#N/A</v>
      </c>
      <c r="D30" t="s">
        <v>366</v>
      </c>
      <c r="E30" s="63" t="s">
        <v>377</v>
      </c>
      <c r="F30" s="63">
        <v>1963</v>
      </c>
      <c r="H30" s="63">
        <v>919</v>
      </c>
      <c r="I30" s="4">
        <f t="shared" si="5"/>
        <v>1.63</v>
      </c>
      <c r="J30" s="4">
        <f t="shared" si="0"/>
        <v>1497.9699999999998</v>
      </c>
      <c r="L30">
        <v>19</v>
      </c>
      <c r="M30">
        <f>VLOOKUP(L30,Regolamento!A:B,2,1)</f>
        <v>22</v>
      </c>
      <c r="N30" s="4">
        <f t="shared" si="1"/>
        <v>1.63</v>
      </c>
      <c r="O30" s="4">
        <f t="shared" si="2"/>
        <v>1.53</v>
      </c>
      <c r="P30" s="6">
        <f t="shared" si="3"/>
        <v>54.8658</v>
      </c>
      <c r="R30" s="6">
        <f t="shared" si="4"/>
        <v>14.587301587301587</v>
      </c>
    </row>
    <row r="31" spans="2:19" x14ac:dyDescent="0.25">
      <c r="B31" s="12" t="e">
        <f>VLOOKUP(A31,concorrenti!A:B,2,0)</f>
        <v>#N/A</v>
      </c>
      <c r="C31" s="12" t="e">
        <f>VLOOKUP(A31,concorrenti!A:E,5,1)</f>
        <v>#N/A</v>
      </c>
      <c r="D31" t="s">
        <v>166</v>
      </c>
      <c r="E31" s="63" t="s">
        <v>378</v>
      </c>
      <c r="F31" s="63">
        <v>1967</v>
      </c>
      <c r="H31" s="63">
        <v>923</v>
      </c>
      <c r="I31" s="4">
        <f t="shared" si="5"/>
        <v>1.67</v>
      </c>
      <c r="J31" s="4">
        <f t="shared" si="0"/>
        <v>1541.4099999999999</v>
      </c>
      <c r="L31">
        <v>20</v>
      </c>
      <c r="M31">
        <f>VLOOKUP(L31,Regolamento!A:B,2,1)</f>
        <v>21</v>
      </c>
      <c r="N31" s="4">
        <f t="shared" si="1"/>
        <v>1.63</v>
      </c>
      <c r="O31" s="4">
        <f t="shared" si="2"/>
        <v>1.53</v>
      </c>
      <c r="P31" s="6">
        <f t="shared" si="3"/>
        <v>52.371899999999997</v>
      </c>
      <c r="R31" s="6">
        <f t="shared" si="4"/>
        <v>14.65079365079365</v>
      </c>
      <c r="S31" s="51"/>
    </row>
    <row r="32" spans="2:19" x14ac:dyDescent="0.25">
      <c r="B32" s="12" t="e">
        <f>VLOOKUP(A32,concorrenti!A:B,2,0)</f>
        <v>#N/A</v>
      </c>
      <c r="C32" s="12" t="e">
        <f>VLOOKUP(A32,concorrenti!A:E,5,1)</f>
        <v>#N/A</v>
      </c>
      <c r="D32" t="s">
        <v>102</v>
      </c>
      <c r="E32" s="63" t="s">
        <v>379</v>
      </c>
      <c r="F32" s="63">
        <v>1969</v>
      </c>
      <c r="H32" s="63">
        <v>934</v>
      </c>
      <c r="I32" s="4">
        <f t="shared" si="5"/>
        <v>1.69</v>
      </c>
      <c r="J32" s="4">
        <f t="shared" si="0"/>
        <v>1578.46</v>
      </c>
      <c r="L32">
        <v>21</v>
      </c>
      <c r="M32">
        <f>VLOOKUP(L32,Regolamento!A:B,2,1)</f>
        <v>20</v>
      </c>
      <c r="N32" s="4">
        <f t="shared" si="1"/>
        <v>1.63</v>
      </c>
      <c r="O32" s="4">
        <f t="shared" si="2"/>
        <v>1.53</v>
      </c>
      <c r="P32" s="6">
        <f t="shared" si="3"/>
        <v>49.877999999999993</v>
      </c>
      <c r="R32" s="6">
        <f t="shared" si="4"/>
        <v>14.825396825396826</v>
      </c>
    </row>
    <row r="33" spans="1:18" x14ac:dyDescent="0.25">
      <c r="B33" s="12" t="e">
        <f>VLOOKUP(A33,concorrenti!A:B,2,0)</f>
        <v>#N/A</v>
      </c>
      <c r="C33" s="12" t="e">
        <f>VLOOKUP(A33,concorrenti!A:E,5,1)</f>
        <v>#N/A</v>
      </c>
      <c r="D33" t="s">
        <v>102</v>
      </c>
      <c r="E33" s="83" t="s">
        <v>107</v>
      </c>
      <c r="F33" s="63">
        <v>1983</v>
      </c>
      <c r="H33" s="63">
        <v>870</v>
      </c>
      <c r="I33" s="4">
        <f t="shared" si="5"/>
        <v>1.83</v>
      </c>
      <c r="J33" s="4">
        <f t="shared" si="0"/>
        <v>1592.1000000000001</v>
      </c>
      <c r="L33">
        <v>22</v>
      </c>
      <c r="M33">
        <f>VLOOKUP(L33,Regolamento!A:B,2,1)</f>
        <v>19</v>
      </c>
      <c r="N33" s="4">
        <f t="shared" si="1"/>
        <v>1.63</v>
      </c>
      <c r="O33" s="4">
        <f t="shared" si="2"/>
        <v>1.53</v>
      </c>
      <c r="P33" s="6">
        <f t="shared" si="3"/>
        <v>47.384099999999997</v>
      </c>
      <c r="R33" s="6">
        <f t="shared" si="4"/>
        <v>13.80952380952381</v>
      </c>
    </row>
    <row r="34" spans="1:18" x14ac:dyDescent="0.25">
      <c r="B34" s="12" t="e">
        <f>VLOOKUP(A34,concorrenti!A:B,2,0)</f>
        <v>#N/A</v>
      </c>
      <c r="C34" s="12" t="e">
        <f>VLOOKUP(A34,concorrenti!A:E,5,1)</f>
        <v>#N/A</v>
      </c>
      <c r="D34" t="s">
        <v>173</v>
      </c>
      <c r="E34" s="83" t="s">
        <v>380</v>
      </c>
      <c r="F34" s="63">
        <v>1938</v>
      </c>
      <c r="H34" s="63">
        <v>1213</v>
      </c>
      <c r="I34" s="4">
        <f t="shared" si="5"/>
        <v>1.38</v>
      </c>
      <c r="J34" s="4">
        <f t="shared" si="0"/>
        <v>1673.9399999999998</v>
      </c>
      <c r="L34">
        <v>23</v>
      </c>
      <c r="M34">
        <f>VLOOKUP(L34,Regolamento!A:B,2,1)</f>
        <v>18</v>
      </c>
      <c r="N34" s="4">
        <f t="shared" si="1"/>
        <v>1.63</v>
      </c>
      <c r="O34" s="4">
        <f t="shared" si="2"/>
        <v>1.53</v>
      </c>
      <c r="P34" s="6">
        <f t="shared" si="3"/>
        <v>44.890199999999993</v>
      </c>
      <c r="R34" s="6">
        <f t="shared" si="4"/>
        <v>19.253968253968253</v>
      </c>
    </row>
    <row r="35" spans="1:18" x14ac:dyDescent="0.25">
      <c r="B35" s="12" t="e">
        <f>VLOOKUP(A35,concorrenti!A:B,2,0)</f>
        <v>#N/A</v>
      </c>
      <c r="C35" s="12" t="e">
        <f>VLOOKUP(A35,concorrenti!A:E,5,1)</f>
        <v>#N/A</v>
      </c>
      <c r="D35" t="s">
        <v>169</v>
      </c>
      <c r="E35" s="63" t="s">
        <v>103</v>
      </c>
      <c r="F35" s="63">
        <v>1976</v>
      </c>
      <c r="H35" s="63">
        <v>984</v>
      </c>
      <c r="I35" s="4">
        <f t="shared" si="5"/>
        <v>1.76</v>
      </c>
      <c r="J35" s="4">
        <f t="shared" si="0"/>
        <v>1731.84</v>
      </c>
      <c r="L35">
        <v>24</v>
      </c>
      <c r="M35">
        <f>VLOOKUP(L35,Regolamento!A:B,2,1)</f>
        <v>17</v>
      </c>
      <c r="N35" s="4">
        <f t="shared" si="1"/>
        <v>1.63</v>
      </c>
      <c r="O35" s="4">
        <f t="shared" si="2"/>
        <v>1.53</v>
      </c>
      <c r="P35" s="6">
        <f t="shared" si="3"/>
        <v>42.396299999999997</v>
      </c>
      <c r="R35" s="6">
        <f t="shared" si="4"/>
        <v>15.619047619047619</v>
      </c>
    </row>
    <row r="36" spans="1:18" x14ac:dyDescent="0.25">
      <c r="B36" s="12" t="e">
        <f>VLOOKUP(A36,concorrenti!A:B,2,0)</f>
        <v>#N/A</v>
      </c>
      <c r="C36" s="12" t="e">
        <f>VLOOKUP(A36,concorrenti!A:E,5,1)</f>
        <v>#N/A</v>
      </c>
      <c r="D36" t="s">
        <v>366</v>
      </c>
      <c r="E36" s="83" t="s">
        <v>174</v>
      </c>
      <c r="F36" s="63">
        <v>1976</v>
      </c>
      <c r="H36" s="63">
        <v>1228</v>
      </c>
      <c r="I36" s="4">
        <f t="shared" si="5"/>
        <v>1.76</v>
      </c>
      <c r="J36" s="4">
        <f t="shared" si="0"/>
        <v>2161.2800000000002</v>
      </c>
      <c r="L36">
        <v>25</v>
      </c>
      <c r="M36">
        <f>VLOOKUP(L36,Regolamento!A:B,2,1)</f>
        <v>16</v>
      </c>
      <c r="N36" s="4">
        <f t="shared" si="1"/>
        <v>1.63</v>
      </c>
      <c r="O36" s="4">
        <f t="shared" si="2"/>
        <v>1.53</v>
      </c>
      <c r="P36" s="6">
        <f t="shared" si="3"/>
        <v>39.9024</v>
      </c>
      <c r="R36" s="6">
        <f t="shared" si="4"/>
        <v>19.49206349206349</v>
      </c>
    </row>
    <row r="37" spans="1:18" x14ac:dyDescent="0.25">
      <c r="A37" s="72"/>
      <c r="B37" s="73" t="e">
        <f>VLOOKUP(A37,concorrenti!A:B,2,0)</f>
        <v>#N/A</v>
      </c>
      <c r="C37" s="12" t="e">
        <f>VLOOKUP(A37,concorrenti!A:E,5,1)</f>
        <v>#N/A</v>
      </c>
      <c r="D37" t="s">
        <v>167</v>
      </c>
      <c r="E37" s="63" t="s">
        <v>375</v>
      </c>
      <c r="F37" s="63">
        <v>1971</v>
      </c>
      <c r="H37" s="63">
        <v>1479</v>
      </c>
      <c r="I37" s="4">
        <f t="shared" si="5"/>
        <v>1.71</v>
      </c>
      <c r="J37" s="4">
        <f t="shared" si="0"/>
        <v>2529.09</v>
      </c>
      <c r="L37">
        <v>26</v>
      </c>
      <c r="M37">
        <f>VLOOKUP(L37,Regolamento!A:B,2,1)</f>
        <v>15</v>
      </c>
      <c r="N37" s="4">
        <f t="shared" si="1"/>
        <v>1.63</v>
      </c>
      <c r="O37" s="4">
        <f t="shared" si="2"/>
        <v>1.53</v>
      </c>
      <c r="P37" s="97">
        <f t="shared" si="3"/>
        <v>37.408499999999997</v>
      </c>
      <c r="R37" s="6">
        <f t="shared" si="4"/>
        <v>23.476190476190474</v>
      </c>
    </row>
    <row r="38" spans="1:18" x14ac:dyDescent="0.25">
      <c r="B38" s="12" t="e">
        <f>VLOOKUP(A38,concorrenti!A:B,2,0)</f>
        <v>#N/A</v>
      </c>
      <c r="C38" s="12" t="e">
        <f>VLOOKUP(A38,concorrenti!A:E,5,1)</f>
        <v>#N/A</v>
      </c>
      <c r="D38" t="s">
        <v>167</v>
      </c>
      <c r="E38" s="63" t="s">
        <v>381</v>
      </c>
      <c r="F38" s="63">
        <v>1986</v>
      </c>
      <c r="G38" s="8"/>
      <c r="H38" s="63">
        <v>1452</v>
      </c>
      <c r="I38" s="4">
        <f t="shared" si="5"/>
        <v>1.8599999999999999</v>
      </c>
      <c r="J38" s="4">
        <f t="shared" si="0"/>
        <v>2700.72</v>
      </c>
      <c r="L38">
        <v>27</v>
      </c>
      <c r="M38">
        <f>VLOOKUP(L38,Regolamento!A:B,2,1)</f>
        <v>14</v>
      </c>
      <c r="N38" s="4">
        <f t="shared" si="1"/>
        <v>1.63</v>
      </c>
      <c r="O38" s="4">
        <f t="shared" si="2"/>
        <v>1.53</v>
      </c>
      <c r="P38" s="6">
        <f t="shared" si="3"/>
        <v>34.9146</v>
      </c>
      <c r="R38" s="6">
        <f t="shared" si="4"/>
        <v>23.047619047619047</v>
      </c>
    </row>
    <row r="39" spans="1:18" x14ac:dyDescent="0.25">
      <c r="B39" s="12" t="e">
        <f>VLOOKUP(A39,concorrenti!A:B,2,0)</f>
        <v>#N/A</v>
      </c>
      <c r="C39" s="12" t="e">
        <f>VLOOKUP(A39,concorrenti!A:E,5,1)</f>
        <v>#N/A</v>
      </c>
      <c r="D39" t="s">
        <v>270</v>
      </c>
      <c r="E39" s="63" t="s">
        <v>382</v>
      </c>
      <c r="F39" s="63">
        <v>1992</v>
      </c>
      <c r="G39" s="9"/>
      <c r="H39" s="63">
        <v>1534</v>
      </c>
      <c r="I39" s="4">
        <f t="shared" si="5"/>
        <v>1.92</v>
      </c>
      <c r="J39" s="4">
        <f t="shared" si="0"/>
        <v>2945.2799999999997</v>
      </c>
      <c r="L39">
        <v>28</v>
      </c>
      <c r="M39">
        <f>VLOOKUP(L39,Regolamento!A:B,2,1)</f>
        <v>13</v>
      </c>
      <c r="N39" s="4">
        <f t="shared" si="1"/>
        <v>1.63</v>
      </c>
      <c r="O39" s="4">
        <f t="shared" si="2"/>
        <v>1.53</v>
      </c>
      <c r="P39" s="104">
        <f t="shared" si="3"/>
        <v>32.420699999999997</v>
      </c>
      <c r="R39" s="6">
        <f t="shared" si="4"/>
        <v>24.349206349206348</v>
      </c>
    </row>
    <row r="40" spans="1:18" x14ac:dyDescent="0.25">
      <c r="B40" s="12" t="e">
        <f>VLOOKUP(A40,concorrenti!A:B,2,0)</f>
        <v>#N/A</v>
      </c>
      <c r="C40" s="12" t="e">
        <f>VLOOKUP(A40,concorrenti!A:E,5,1)</f>
        <v>#N/A</v>
      </c>
      <c r="D40" t="s">
        <v>102</v>
      </c>
      <c r="E40" s="83" t="s">
        <v>107</v>
      </c>
      <c r="F40" s="63">
        <v>1975</v>
      </c>
      <c r="H40" s="63">
        <v>1854</v>
      </c>
      <c r="I40" s="4">
        <f t="shared" si="5"/>
        <v>1.75</v>
      </c>
      <c r="J40" s="4">
        <f t="shared" si="0"/>
        <v>3244.5</v>
      </c>
      <c r="L40">
        <v>29</v>
      </c>
      <c r="M40">
        <f>VLOOKUP(L40,Regolamento!A:B,2,1)</f>
        <v>12</v>
      </c>
      <c r="N40" s="4">
        <f t="shared" si="1"/>
        <v>1.63</v>
      </c>
      <c r="O40" s="4">
        <f t="shared" si="2"/>
        <v>1.53</v>
      </c>
      <c r="P40" s="6">
        <f t="shared" si="3"/>
        <v>29.9268</v>
      </c>
      <c r="R40" s="6">
        <f t="shared" si="4"/>
        <v>29.428571428571427</v>
      </c>
    </row>
    <row r="41" spans="1:18" x14ac:dyDescent="0.25">
      <c r="B41" s="12" t="e">
        <f>VLOOKUP(A41,concorrenti!A:B,2,0)</f>
        <v>#N/A</v>
      </c>
      <c r="C41" s="12" t="e">
        <f>VLOOKUP(A41,concorrenti!A:E,5,1)</f>
        <v>#N/A</v>
      </c>
      <c r="D41" t="s">
        <v>383</v>
      </c>
      <c r="E41" s="63" t="s">
        <v>384</v>
      </c>
      <c r="F41" s="63">
        <v>1986</v>
      </c>
      <c r="H41" s="63">
        <v>1853</v>
      </c>
      <c r="I41" s="4">
        <f t="shared" si="5"/>
        <v>1.8599999999999999</v>
      </c>
      <c r="J41" s="4">
        <f t="shared" si="0"/>
        <v>3446.58</v>
      </c>
      <c r="L41">
        <v>30</v>
      </c>
      <c r="M41">
        <f>VLOOKUP(L41,Regolamento!A:B,2,1)</f>
        <v>11</v>
      </c>
      <c r="N41" s="4">
        <f t="shared" si="1"/>
        <v>1.63</v>
      </c>
      <c r="O41" s="4">
        <f t="shared" si="2"/>
        <v>1.53</v>
      </c>
      <c r="P41" s="6">
        <f t="shared" si="3"/>
        <v>27.4329</v>
      </c>
      <c r="R41" s="6">
        <f t="shared" si="4"/>
        <v>29.412698412698411</v>
      </c>
    </row>
    <row r="42" spans="1:18" x14ac:dyDescent="0.25">
      <c r="B42" s="12" t="e">
        <f>VLOOKUP(A42,concorrenti!A:B,2,0)</f>
        <v>#N/A</v>
      </c>
      <c r="C42" s="12" t="e">
        <f>VLOOKUP(A42,concorrenti!A:E,5,1)</f>
        <v>#N/A</v>
      </c>
      <c r="D42" t="s">
        <v>366</v>
      </c>
      <c r="E42" s="63" t="s">
        <v>385</v>
      </c>
      <c r="F42" s="63">
        <v>1965</v>
      </c>
      <c r="G42" s="8"/>
      <c r="H42" s="63">
        <v>2281</v>
      </c>
      <c r="I42" s="4">
        <f t="shared" si="5"/>
        <v>1.65</v>
      </c>
      <c r="J42" s="4">
        <f t="shared" si="0"/>
        <v>3763.6499999999996</v>
      </c>
      <c r="L42">
        <v>31</v>
      </c>
      <c r="M42">
        <f>VLOOKUP(L42,Regolamento!A:B,2,1)</f>
        <v>10</v>
      </c>
      <c r="N42" s="4">
        <f t="shared" si="1"/>
        <v>1.63</v>
      </c>
      <c r="O42" s="4">
        <f t="shared" si="2"/>
        <v>1.53</v>
      </c>
      <c r="P42" s="6">
        <f t="shared" si="3"/>
        <v>24.938999999999997</v>
      </c>
      <c r="R42" s="6">
        <f t="shared" si="4"/>
        <v>36.206349206349209</v>
      </c>
    </row>
    <row r="43" spans="1:18" x14ac:dyDescent="0.25">
      <c r="B43" s="12" t="e">
        <f>VLOOKUP(A43,concorrenti!A:B,2,0)</f>
        <v>#N/A</v>
      </c>
      <c r="C43" s="12" t="e">
        <f>VLOOKUP(A43,concorrenti!A:E,5,1)</f>
        <v>#N/A</v>
      </c>
      <c r="D43" t="s">
        <v>167</v>
      </c>
      <c r="E43" s="63" t="s">
        <v>388</v>
      </c>
      <c r="F43" s="63">
        <v>1959</v>
      </c>
      <c r="H43" s="63">
        <v>3894</v>
      </c>
      <c r="I43" s="4">
        <f t="shared" si="5"/>
        <v>1.5899999999999999</v>
      </c>
      <c r="J43" s="4">
        <f t="shared" si="0"/>
        <v>6191.4599999999991</v>
      </c>
      <c r="L43">
        <v>32</v>
      </c>
      <c r="M43">
        <f>VLOOKUP(L43,Regolamento!A:B,2,1)</f>
        <v>9</v>
      </c>
      <c r="N43" s="4">
        <f t="shared" ref="N43:N52" si="6">1+E$5/100</f>
        <v>1.63</v>
      </c>
      <c r="O43" s="4">
        <f t="shared" ref="O43:O52" si="7">1+E$6/100</f>
        <v>1.53</v>
      </c>
      <c r="P43" s="6">
        <f t="shared" si="3"/>
        <v>22.445099999999996</v>
      </c>
      <c r="R43" s="6">
        <f t="shared" si="4"/>
        <v>61.80952380952381</v>
      </c>
    </row>
    <row r="44" spans="1:18" x14ac:dyDescent="0.25">
      <c r="A44" s="72"/>
      <c r="B44" s="73" t="e">
        <f>VLOOKUP(A44,concorrenti!A:B,2,0)</f>
        <v>#N/A</v>
      </c>
      <c r="C44" s="12" t="e">
        <f>VLOOKUP(A44,concorrenti!A:E,5,1)</f>
        <v>#N/A</v>
      </c>
      <c r="D44" t="s">
        <v>169</v>
      </c>
      <c r="E44" s="63" t="s">
        <v>386</v>
      </c>
      <c r="F44" s="63">
        <v>1979</v>
      </c>
      <c r="H44" s="63">
        <v>3509</v>
      </c>
      <c r="I44" s="4">
        <f t="shared" si="5"/>
        <v>1.79</v>
      </c>
      <c r="J44" s="4">
        <f t="shared" si="0"/>
        <v>6281.11</v>
      </c>
      <c r="L44">
        <v>33</v>
      </c>
      <c r="M44">
        <f>VLOOKUP(L44,Regolamento!A:B,2,1)</f>
        <v>8</v>
      </c>
      <c r="N44" s="4">
        <f t="shared" si="6"/>
        <v>1.63</v>
      </c>
      <c r="O44" s="4">
        <f t="shared" si="7"/>
        <v>1.53</v>
      </c>
      <c r="P44" s="97">
        <f t="shared" si="3"/>
        <v>19.9512</v>
      </c>
      <c r="R44" s="6">
        <f t="shared" si="4"/>
        <v>55.698412698412696</v>
      </c>
    </row>
    <row r="45" spans="1:18" x14ac:dyDescent="0.25">
      <c r="B45" s="12" t="e">
        <f>VLOOKUP(A45,concorrenti!A:B,2,0)</f>
        <v>#N/A</v>
      </c>
      <c r="C45" s="12" t="e">
        <f>VLOOKUP(A45,concorrenti!A:E,5,1)</f>
        <v>#N/A</v>
      </c>
      <c r="D45" t="s">
        <v>173</v>
      </c>
      <c r="E45" s="63" t="s">
        <v>269</v>
      </c>
      <c r="F45" s="63">
        <v>1988</v>
      </c>
      <c r="H45" s="63">
        <v>3800</v>
      </c>
      <c r="I45" s="4">
        <f t="shared" si="5"/>
        <v>1.88</v>
      </c>
      <c r="J45" s="4">
        <f t="shared" si="0"/>
        <v>7144</v>
      </c>
      <c r="L45">
        <v>34</v>
      </c>
      <c r="M45">
        <f>VLOOKUP(L45,Regolamento!A:B,2,1)</f>
        <v>7</v>
      </c>
      <c r="N45" s="4">
        <f t="shared" si="6"/>
        <v>1.63</v>
      </c>
      <c r="O45" s="4">
        <f t="shared" si="7"/>
        <v>1.53</v>
      </c>
      <c r="P45" s="6">
        <f t="shared" si="3"/>
        <v>17.4573</v>
      </c>
      <c r="R45" s="6">
        <f t="shared" si="4"/>
        <v>60.317460317460316</v>
      </c>
    </row>
    <row r="46" spans="1:18" x14ac:dyDescent="0.25">
      <c r="B46" s="12" t="e">
        <f>VLOOKUP(A46,concorrenti!A:B,2,0)</f>
        <v>#N/A</v>
      </c>
      <c r="C46" s="12" t="e">
        <f>VLOOKUP(A46,concorrenti!A:E,5,1)</f>
        <v>#N/A</v>
      </c>
      <c r="D46" t="s">
        <v>366</v>
      </c>
      <c r="E46" s="63" t="s">
        <v>387</v>
      </c>
      <c r="F46" s="63">
        <v>2002</v>
      </c>
      <c r="H46" s="63">
        <v>3636</v>
      </c>
      <c r="I46" s="4">
        <f>2+RIGHT(F46,2)/100</f>
        <v>2.02</v>
      </c>
      <c r="J46" s="4">
        <f t="shared" si="0"/>
        <v>7344.72</v>
      </c>
      <c r="L46">
        <v>35</v>
      </c>
      <c r="M46">
        <f>VLOOKUP(L46,Regolamento!A:B,2,1)</f>
        <v>6</v>
      </c>
      <c r="N46" s="4">
        <f t="shared" si="6"/>
        <v>1.63</v>
      </c>
      <c r="O46" s="4">
        <f t="shared" si="7"/>
        <v>1.53</v>
      </c>
      <c r="P46" s="104">
        <f t="shared" si="3"/>
        <v>14.9634</v>
      </c>
      <c r="R46" s="6">
        <f t="shared" si="4"/>
        <v>57.714285714285715</v>
      </c>
    </row>
    <row r="47" spans="1:18" x14ac:dyDescent="0.25">
      <c r="B47" s="12" t="e">
        <f>VLOOKUP(A47,concorrenti!A:B,2,0)</f>
        <v>#N/A</v>
      </c>
      <c r="C47" s="12" t="e">
        <f>VLOOKUP(A47,concorrenti!A:E,5,1)</f>
        <v>#N/A</v>
      </c>
      <c r="D47" t="s">
        <v>270</v>
      </c>
      <c r="E47" s="63" t="s">
        <v>104</v>
      </c>
      <c r="F47" s="63">
        <v>1991</v>
      </c>
      <c r="G47" s="8"/>
      <c r="H47" s="63">
        <v>3930</v>
      </c>
      <c r="I47" s="4">
        <f>1+RIGHT(F47,2)/100</f>
        <v>1.9100000000000001</v>
      </c>
      <c r="J47" s="4">
        <f t="shared" si="0"/>
        <v>7506.3</v>
      </c>
      <c r="L47">
        <v>36</v>
      </c>
      <c r="M47">
        <f>VLOOKUP(L47,Regolamento!A:B,2,1)</f>
        <v>5</v>
      </c>
      <c r="N47" s="4">
        <f t="shared" si="6"/>
        <v>1.63</v>
      </c>
      <c r="O47" s="4">
        <f t="shared" si="7"/>
        <v>1.53</v>
      </c>
      <c r="P47" s="104">
        <f t="shared" si="3"/>
        <v>12.469499999999998</v>
      </c>
      <c r="R47" s="6">
        <f t="shared" si="4"/>
        <v>62.38095238095238</v>
      </c>
    </row>
    <row r="48" spans="1:18" x14ac:dyDescent="0.25">
      <c r="B48" s="12" t="e">
        <f>VLOOKUP(A48,concorrenti!A:B,2,0)</f>
        <v>#N/A</v>
      </c>
      <c r="C48" s="12" t="e">
        <f>VLOOKUP(A48,concorrenti!A:E,5,1)</f>
        <v>#N/A</v>
      </c>
      <c r="D48" t="s">
        <v>167</v>
      </c>
      <c r="E48" s="63" t="s">
        <v>393</v>
      </c>
      <c r="F48" s="63">
        <v>1969</v>
      </c>
      <c r="H48" s="63">
        <v>4951</v>
      </c>
      <c r="I48" s="4">
        <f>1+RIGHT(F48,2)/100</f>
        <v>1.69</v>
      </c>
      <c r="J48" s="4">
        <f t="shared" si="0"/>
        <v>8367.19</v>
      </c>
      <c r="L48">
        <v>37</v>
      </c>
      <c r="M48">
        <f>VLOOKUP(L48,Regolamento!A:B,2,1)</f>
        <v>4</v>
      </c>
      <c r="N48" s="4">
        <f t="shared" si="6"/>
        <v>1.63</v>
      </c>
      <c r="O48" s="4">
        <f t="shared" si="7"/>
        <v>1.53</v>
      </c>
      <c r="P48" s="6">
        <f t="shared" si="3"/>
        <v>9.9756</v>
      </c>
      <c r="R48" s="6">
        <f t="shared" si="4"/>
        <v>78.587301587301582</v>
      </c>
    </row>
    <row r="49" spans="1:18" x14ac:dyDescent="0.25">
      <c r="B49" s="12" t="e">
        <f>VLOOKUP(A49,concorrenti!A:B,2,0)</f>
        <v>#N/A</v>
      </c>
      <c r="C49" s="12" t="e">
        <f>VLOOKUP(A49,concorrenti!A:E,5,1)</f>
        <v>#N/A</v>
      </c>
      <c r="D49" t="s">
        <v>167</v>
      </c>
      <c r="E49" s="63" t="s">
        <v>392</v>
      </c>
      <c r="F49" s="63">
        <v>1969</v>
      </c>
      <c r="H49" s="63">
        <v>6779</v>
      </c>
      <c r="I49" s="4">
        <f>1+RIGHT(F49,2)/100</f>
        <v>1.69</v>
      </c>
      <c r="J49" s="4">
        <f t="shared" si="0"/>
        <v>11456.51</v>
      </c>
      <c r="L49">
        <v>38</v>
      </c>
      <c r="M49">
        <f>VLOOKUP(L49,Regolamento!A:B,2,1)</f>
        <v>3</v>
      </c>
      <c r="N49" s="4">
        <f t="shared" si="6"/>
        <v>1.63</v>
      </c>
      <c r="O49" s="4">
        <f t="shared" si="7"/>
        <v>1.53</v>
      </c>
      <c r="P49" s="92">
        <f t="shared" si="3"/>
        <v>7.4817</v>
      </c>
      <c r="R49" s="6">
        <f t="shared" si="4"/>
        <v>107.60317460317461</v>
      </c>
    </row>
    <row r="50" spans="1:18" x14ac:dyDescent="0.25">
      <c r="B50" s="12" t="e">
        <f>VLOOKUP(A50,concorrenti!A:B,2,0)</f>
        <v>#N/A</v>
      </c>
      <c r="C50" s="12" t="e">
        <f>VLOOKUP(A50,concorrenti!A:E,5,1)</f>
        <v>#N/A</v>
      </c>
      <c r="D50" t="s">
        <v>169</v>
      </c>
      <c r="E50" s="63" t="s">
        <v>391</v>
      </c>
      <c r="F50" s="63">
        <v>1990</v>
      </c>
      <c r="H50" s="63">
        <v>7145</v>
      </c>
      <c r="I50" s="4">
        <f>1+RIGHT(F50,2)/100</f>
        <v>1.9</v>
      </c>
      <c r="J50" s="4">
        <f t="shared" si="0"/>
        <v>13575.5</v>
      </c>
      <c r="L50">
        <v>39</v>
      </c>
      <c r="M50">
        <f>VLOOKUP(L50,Regolamento!A:B,2,1)</f>
        <v>2</v>
      </c>
      <c r="N50" s="4">
        <f t="shared" si="6"/>
        <v>1.63</v>
      </c>
      <c r="O50" s="4">
        <f t="shared" si="7"/>
        <v>1.53</v>
      </c>
      <c r="P50" s="92">
        <f t="shared" si="3"/>
        <v>4.9878</v>
      </c>
      <c r="R50" s="6">
        <f t="shared" si="4"/>
        <v>113.41269841269842</v>
      </c>
    </row>
    <row r="51" spans="1:18" x14ac:dyDescent="0.25">
      <c r="B51" s="12" t="e">
        <f>VLOOKUP(A51,concorrenti!A:B,2,0)</f>
        <v>#N/A</v>
      </c>
      <c r="C51" s="12" t="e">
        <f>VLOOKUP(A51,concorrenti!A:E,5,1)</f>
        <v>#N/A</v>
      </c>
      <c r="D51" t="s">
        <v>106</v>
      </c>
      <c r="E51" s="63" t="s">
        <v>390</v>
      </c>
      <c r="F51" s="63">
        <v>2001</v>
      </c>
      <c r="H51" s="63">
        <v>7280</v>
      </c>
      <c r="I51" s="4">
        <f>2+RIGHT(F51,2)/100</f>
        <v>2.0099999999999998</v>
      </c>
      <c r="J51" s="4">
        <f t="shared" si="0"/>
        <v>14632.8</v>
      </c>
      <c r="L51">
        <v>40</v>
      </c>
      <c r="M51">
        <f>VLOOKUP(L51,Regolamento!A:B,2,1)</f>
        <v>1</v>
      </c>
      <c r="N51" s="4">
        <f t="shared" si="6"/>
        <v>1.63</v>
      </c>
      <c r="O51" s="4">
        <f t="shared" si="7"/>
        <v>1.53</v>
      </c>
      <c r="P51" s="104">
        <f t="shared" si="3"/>
        <v>2.4939</v>
      </c>
      <c r="R51" s="6">
        <f t="shared" si="4"/>
        <v>115.55555555555556</v>
      </c>
    </row>
    <row r="52" spans="1:18" x14ac:dyDescent="0.25">
      <c r="B52" s="12" t="e">
        <f>VLOOKUP(A52,concorrenti!A:B,2,0)</f>
        <v>#N/A</v>
      </c>
      <c r="C52" s="12" t="e">
        <f>VLOOKUP(A52,concorrenti!A:E,5,1)</f>
        <v>#N/A</v>
      </c>
      <c r="D52" t="s">
        <v>271</v>
      </c>
      <c r="E52" s="63" t="s">
        <v>389</v>
      </c>
      <c r="F52" s="63">
        <v>1999</v>
      </c>
      <c r="H52" s="63">
        <v>8933</v>
      </c>
      <c r="I52" s="4">
        <f>1+RIGHT(F52,2)/100</f>
        <v>1.99</v>
      </c>
      <c r="J52" s="4">
        <f t="shared" si="0"/>
        <v>17776.669999999998</v>
      </c>
      <c r="L52">
        <v>41</v>
      </c>
      <c r="M52">
        <f>VLOOKUP(L52,Regolamento!A:B,2,1)</f>
        <v>0.5</v>
      </c>
      <c r="N52" s="4">
        <f t="shared" si="6"/>
        <v>1.63</v>
      </c>
      <c r="O52" s="4">
        <f t="shared" si="7"/>
        <v>1.53</v>
      </c>
      <c r="P52" s="104">
        <f t="shared" si="3"/>
        <v>1.24695</v>
      </c>
      <c r="R52" s="6">
        <f t="shared" si="4"/>
        <v>141.79365079365078</v>
      </c>
    </row>
    <row r="54" spans="1:18" x14ac:dyDescent="0.25">
      <c r="A54" s="78"/>
      <c r="B54" s="79" t="e">
        <f>VLOOKUP(A54,concorrenti!A:B,2,0)</f>
        <v>#N/A</v>
      </c>
      <c r="C54" s="79" t="e">
        <f>VLOOKUP(A54,concorrenti!A:E,5,1)</f>
        <v>#N/A</v>
      </c>
      <c r="D54" t="s">
        <v>102</v>
      </c>
      <c r="E54" s="83" t="s">
        <v>421</v>
      </c>
      <c r="F54">
        <v>1980</v>
      </c>
      <c r="H54" t="s">
        <v>422</v>
      </c>
      <c r="P54" s="93">
        <v>1E-3</v>
      </c>
    </row>
    <row r="55" spans="1:18" x14ac:dyDescent="0.25">
      <c r="B55" s="12" t="e">
        <f>VLOOKUP(A55,concorrenti!A:B,2,0)</f>
        <v>#N/A</v>
      </c>
      <c r="C55" s="12" t="e">
        <f>VLOOKUP(A55,concorrenti!A:E,5,1)</f>
        <v>#N/A</v>
      </c>
      <c r="D55" t="s">
        <v>431</v>
      </c>
      <c r="E55" s="63" t="s">
        <v>430</v>
      </c>
      <c r="F55" s="63">
        <v>1981</v>
      </c>
      <c r="H55" s="63" t="s">
        <v>422</v>
      </c>
      <c r="N55" s="4"/>
      <c r="O55" s="4"/>
      <c r="P55" s="6">
        <v>1E-3</v>
      </c>
      <c r="R55" s="6"/>
    </row>
    <row r="56" spans="1:18" x14ac:dyDescent="0.25">
      <c r="P56" s="10">
        <f>SUM(P12:P55)</f>
        <v>2096.1249500000004</v>
      </c>
    </row>
    <row r="57" spans="1:18" x14ac:dyDescent="0.25">
      <c r="P57">
        <f>+P56-Generale!G3</f>
        <v>-145.5390499999985</v>
      </c>
    </row>
  </sheetData>
  <sortState xmlns:xlrd2="http://schemas.microsoft.com/office/spreadsheetml/2017/richdata2" ref="T1:U11">
    <sortCondition descending="1" ref="U1:U1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X68"/>
  <sheetViews>
    <sheetView workbookViewId="0">
      <selection activeCell="E4" sqref="E4"/>
    </sheetView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3" bestFit="1" customWidth="1"/>
    <col min="24" max="24" width="20.5703125" bestFit="1" customWidth="1"/>
  </cols>
  <sheetData>
    <row r="1" spans="1:24" ht="15.75" x14ac:dyDescent="0.25">
      <c r="A1" t="s">
        <v>46</v>
      </c>
      <c r="H1" s="186" t="s">
        <v>466</v>
      </c>
      <c r="I1" s="186"/>
      <c r="J1" s="186"/>
      <c r="K1" s="186"/>
      <c r="L1" s="186"/>
      <c r="M1" s="186"/>
      <c r="N1" s="186"/>
      <c r="O1" s="186"/>
      <c r="P1" s="186"/>
      <c r="T1" t="s">
        <v>93</v>
      </c>
      <c r="V1">
        <v>15</v>
      </c>
      <c r="X1" s="91"/>
    </row>
    <row r="2" spans="1:24" x14ac:dyDescent="0.25">
      <c r="A2" t="s">
        <v>47</v>
      </c>
      <c r="E2" s="33">
        <v>45794</v>
      </c>
      <c r="T2" t="s">
        <v>94</v>
      </c>
      <c r="V2">
        <v>12</v>
      </c>
    </row>
    <row r="3" spans="1:24" x14ac:dyDescent="0.25">
      <c r="A3" t="s">
        <v>62</v>
      </c>
      <c r="E3" s="33" t="s">
        <v>97</v>
      </c>
      <c r="T3" s="91" t="s">
        <v>407</v>
      </c>
      <c r="V3">
        <v>10</v>
      </c>
    </row>
    <row r="4" spans="1:24" x14ac:dyDescent="0.25">
      <c r="A4" t="s">
        <v>50</v>
      </c>
      <c r="E4" s="1"/>
      <c r="T4" t="s">
        <v>327</v>
      </c>
      <c r="V4">
        <v>8</v>
      </c>
    </row>
    <row r="5" spans="1:24" x14ac:dyDescent="0.25">
      <c r="A5" t="s">
        <v>48</v>
      </c>
      <c r="E5" s="1"/>
      <c r="T5" t="s">
        <v>63</v>
      </c>
      <c r="V5">
        <v>7</v>
      </c>
    </row>
    <row r="6" spans="1:24" x14ac:dyDescent="0.25">
      <c r="A6" t="s">
        <v>49</v>
      </c>
      <c r="E6" s="1"/>
      <c r="T6" t="s">
        <v>65</v>
      </c>
      <c r="V6">
        <v>6</v>
      </c>
    </row>
    <row r="7" spans="1:24" x14ac:dyDescent="0.25">
      <c r="D7" s="1"/>
      <c r="T7" t="s">
        <v>113</v>
      </c>
      <c r="V7">
        <v>5</v>
      </c>
    </row>
    <row r="8" spans="1:24" x14ac:dyDescent="0.25">
      <c r="A8" s="34" t="s">
        <v>43</v>
      </c>
      <c r="B8" s="67" t="s">
        <v>249</v>
      </c>
      <c r="C8" s="58" t="s">
        <v>45</v>
      </c>
      <c r="D8" s="16" t="s">
        <v>53</v>
      </c>
      <c r="E8" s="16" t="s">
        <v>54</v>
      </c>
      <c r="F8" s="17" t="s">
        <v>55</v>
      </c>
      <c r="H8" s="187" t="s">
        <v>51</v>
      </c>
      <c r="I8" s="185"/>
      <c r="J8" s="188"/>
      <c r="K8" s="2"/>
      <c r="L8" s="25" t="s">
        <v>52</v>
      </c>
      <c r="M8" s="28"/>
      <c r="N8" s="185" t="s">
        <v>8</v>
      </c>
      <c r="O8" s="185"/>
      <c r="P8" s="29"/>
      <c r="T8" s="91" t="s">
        <v>111</v>
      </c>
      <c r="V8">
        <v>4</v>
      </c>
    </row>
    <row r="9" spans="1:24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318</v>
      </c>
      <c r="V9">
        <v>2</v>
      </c>
    </row>
    <row r="10" spans="1:24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 s="91" t="s">
        <v>109</v>
      </c>
      <c r="V10">
        <v>2</v>
      </c>
    </row>
    <row r="11" spans="1:24" x14ac:dyDescent="0.25">
      <c r="B11" s="118" t="s">
        <v>7</v>
      </c>
      <c r="C11" s="119"/>
      <c r="D11" s="120"/>
      <c r="E11" s="120"/>
      <c r="F11" s="120"/>
      <c r="G11" s="120"/>
      <c r="H11" s="120"/>
      <c r="I11" s="121"/>
      <c r="J11" s="121"/>
      <c r="K11" s="120"/>
      <c r="L11" s="120"/>
      <c r="M11" s="120"/>
      <c r="N11" s="120"/>
      <c r="O11" s="120"/>
      <c r="P11" s="120"/>
      <c r="Q11" s="120"/>
      <c r="R11" s="3" t="s">
        <v>108</v>
      </c>
      <c r="T11" t="s">
        <v>95</v>
      </c>
      <c r="V11">
        <v>2</v>
      </c>
    </row>
    <row r="12" spans="1:24" x14ac:dyDescent="0.25">
      <c r="A12" s="63"/>
      <c r="B12" s="118" t="e">
        <f>VLOOKUP(A12,concorrenti!A:B,2,0)</f>
        <v>#N/A</v>
      </c>
      <c r="C12" s="118" t="e">
        <f>VLOOKUP(A12,concorrenti!A:E,5,1)</f>
        <v>#N/A</v>
      </c>
      <c r="D12" s="122"/>
      <c r="E12" s="122"/>
      <c r="F12" s="120"/>
      <c r="G12" s="120"/>
      <c r="H12" s="122"/>
      <c r="I12" s="121" t="e">
        <f t="shared" ref="I12:I43" si="0">IF(C12&lt;&gt;0,((1+RIGHT(F12,2)/100)-0.1),(1+RIGHT(F12,2)/100))</f>
        <v>#N/A</v>
      </c>
      <c r="J12" s="121" t="e">
        <f t="shared" ref="J12:J43" si="1">+I12*H12</f>
        <v>#N/A</v>
      </c>
      <c r="K12" s="120"/>
      <c r="L12" s="120">
        <v>1</v>
      </c>
      <c r="M12" s="120">
        <f>VLOOKUP(L12,Regolamento!A:B,2,1)</f>
        <v>50</v>
      </c>
      <c r="N12" s="121">
        <f t="shared" ref="N12:N64" si="2">1+E$5/100</f>
        <v>1</v>
      </c>
      <c r="O12" s="121">
        <f t="shared" ref="O12:O64" si="3">1+E$6/100</f>
        <v>1</v>
      </c>
      <c r="P12" s="15">
        <f t="shared" ref="P12:P64" si="4">IF(H12&lt;&gt;0,+M12*N12*O12,0)</f>
        <v>0</v>
      </c>
      <c r="Q12" s="120"/>
      <c r="R12" s="15" t="e">
        <f>+H12/E$5</f>
        <v>#DIV/0!</v>
      </c>
      <c r="T12" s="91" t="s">
        <v>202</v>
      </c>
      <c r="V12">
        <v>2</v>
      </c>
    </row>
    <row r="13" spans="1:24" x14ac:dyDescent="0.25">
      <c r="A13" s="63"/>
      <c r="B13" s="118" t="e">
        <f>VLOOKUP(A13,concorrenti!A:B,2,0)</f>
        <v>#N/A</v>
      </c>
      <c r="C13" s="118" t="e">
        <f>VLOOKUP(A13,concorrenti!A:E,5,1)</f>
        <v>#N/A</v>
      </c>
      <c r="D13" s="122"/>
      <c r="E13" s="122"/>
      <c r="F13" s="120"/>
      <c r="G13" s="120"/>
      <c r="H13" s="122"/>
      <c r="I13" s="121" t="e">
        <f t="shared" si="0"/>
        <v>#N/A</v>
      </c>
      <c r="J13" s="121" t="e">
        <f t="shared" si="1"/>
        <v>#N/A</v>
      </c>
      <c r="K13" s="120"/>
      <c r="L13" s="120">
        <v>2</v>
      </c>
      <c r="M13" s="120">
        <f>VLOOKUP(L13,Regolamento!A:B,2,1)</f>
        <v>45</v>
      </c>
      <c r="N13" s="121">
        <f t="shared" si="2"/>
        <v>1</v>
      </c>
      <c r="O13" s="121">
        <f t="shared" si="3"/>
        <v>1</v>
      </c>
      <c r="P13" s="15">
        <f t="shared" si="4"/>
        <v>0</v>
      </c>
      <c r="Q13" s="120"/>
      <c r="R13" s="15" t="e">
        <f t="shared" ref="R13:R64" si="5">+H13/E$5</f>
        <v>#DIV/0!</v>
      </c>
      <c r="V13" s="51"/>
    </row>
    <row r="14" spans="1:24" x14ac:dyDescent="0.25">
      <c r="A14" s="63"/>
      <c r="B14" s="118" t="e">
        <f>VLOOKUP(A14,concorrenti!A:B,2,0)</f>
        <v>#N/A</v>
      </c>
      <c r="C14" s="118" t="e">
        <f>VLOOKUP(A14,concorrenti!A:E,5,1)</f>
        <v>#N/A</v>
      </c>
      <c r="D14" s="122"/>
      <c r="E14" s="122"/>
      <c r="F14" s="120"/>
      <c r="G14" s="120"/>
      <c r="H14" s="122"/>
      <c r="I14" s="121" t="e">
        <f t="shared" si="0"/>
        <v>#N/A</v>
      </c>
      <c r="J14" s="121" t="e">
        <f t="shared" si="1"/>
        <v>#N/A</v>
      </c>
      <c r="K14" s="120"/>
      <c r="L14" s="120">
        <v>3</v>
      </c>
      <c r="M14" s="120">
        <f>VLOOKUP(L14,Regolamento!A:B,2,1)</f>
        <v>41</v>
      </c>
      <c r="N14" s="121">
        <f t="shared" si="2"/>
        <v>1</v>
      </c>
      <c r="O14" s="121">
        <f t="shared" si="3"/>
        <v>1</v>
      </c>
      <c r="P14" s="15">
        <f t="shared" si="4"/>
        <v>0</v>
      </c>
      <c r="Q14" s="120"/>
      <c r="R14" s="15" t="e">
        <f t="shared" si="5"/>
        <v>#DIV/0!</v>
      </c>
      <c r="V14" s="51"/>
    </row>
    <row r="15" spans="1:24" x14ac:dyDescent="0.25">
      <c r="A15" s="63"/>
      <c r="B15" s="118" t="e">
        <f>VLOOKUP(A15,concorrenti!A:B,2,0)</f>
        <v>#N/A</v>
      </c>
      <c r="C15" s="118" t="e">
        <f>VLOOKUP(A15,concorrenti!A:E,5,1)</f>
        <v>#N/A</v>
      </c>
      <c r="D15" s="122"/>
      <c r="E15" s="122"/>
      <c r="F15" s="120"/>
      <c r="G15" s="120"/>
      <c r="H15" s="122"/>
      <c r="I15" s="121" t="e">
        <f t="shared" si="0"/>
        <v>#N/A</v>
      </c>
      <c r="J15" s="121" t="e">
        <f t="shared" si="1"/>
        <v>#N/A</v>
      </c>
      <c r="K15" s="120"/>
      <c r="L15" s="120">
        <v>4</v>
      </c>
      <c r="M15" s="120">
        <f>VLOOKUP(L15,Regolamento!A:B,2,1)</f>
        <v>38</v>
      </c>
      <c r="N15" s="121">
        <f t="shared" si="2"/>
        <v>1</v>
      </c>
      <c r="O15" s="121">
        <f t="shared" si="3"/>
        <v>1</v>
      </c>
      <c r="P15" s="15">
        <f t="shared" si="4"/>
        <v>0</v>
      </c>
      <c r="Q15" s="120"/>
      <c r="R15" s="15" t="e">
        <f t="shared" si="5"/>
        <v>#DIV/0!</v>
      </c>
      <c r="V15" s="51"/>
    </row>
    <row r="16" spans="1:24" x14ac:dyDescent="0.25">
      <c r="A16" s="90"/>
      <c r="B16" s="118" t="e">
        <f>VLOOKUP(A16,concorrenti!A:B,2,0)</f>
        <v>#N/A</v>
      </c>
      <c r="C16" s="118" t="e">
        <f>VLOOKUP(A16,concorrenti!A:E,5,1)</f>
        <v>#N/A</v>
      </c>
      <c r="D16" s="122"/>
      <c r="E16" s="122"/>
      <c r="F16" s="120"/>
      <c r="G16" s="120"/>
      <c r="H16" s="122"/>
      <c r="I16" s="121" t="e">
        <f t="shared" si="0"/>
        <v>#N/A</v>
      </c>
      <c r="J16" s="121" t="e">
        <f t="shared" si="1"/>
        <v>#N/A</v>
      </c>
      <c r="K16" s="120"/>
      <c r="L16" s="120">
        <v>5</v>
      </c>
      <c r="M16" s="120">
        <f>VLOOKUP(L16,Regolamento!A:B,2,1)</f>
        <v>36</v>
      </c>
      <c r="N16" s="121">
        <f t="shared" si="2"/>
        <v>1</v>
      </c>
      <c r="O16" s="121">
        <f t="shared" si="3"/>
        <v>1</v>
      </c>
      <c r="P16" s="15">
        <f t="shared" si="4"/>
        <v>0</v>
      </c>
      <c r="Q16" s="120"/>
      <c r="R16" s="15" t="e">
        <f t="shared" si="5"/>
        <v>#DIV/0!</v>
      </c>
      <c r="V16" s="51"/>
    </row>
    <row r="17" spans="1:22" x14ac:dyDescent="0.25">
      <c r="A17" s="63"/>
      <c r="B17" s="118" t="e">
        <f>VLOOKUP(A17,concorrenti!A:B,2,0)</f>
        <v>#N/A</v>
      </c>
      <c r="C17" s="118" t="e">
        <f>VLOOKUP(A17,concorrenti!A:E,5,1)</f>
        <v>#N/A</v>
      </c>
      <c r="D17" s="122"/>
      <c r="E17" s="122"/>
      <c r="F17" s="120"/>
      <c r="G17" s="120"/>
      <c r="H17" s="122"/>
      <c r="I17" s="121" t="e">
        <f t="shared" si="0"/>
        <v>#N/A</v>
      </c>
      <c r="J17" s="121" t="e">
        <f t="shared" si="1"/>
        <v>#N/A</v>
      </c>
      <c r="K17" s="123"/>
      <c r="L17" s="120">
        <v>6</v>
      </c>
      <c r="M17" s="120">
        <f>VLOOKUP(L17,Regolamento!A:B,2,1)</f>
        <v>35</v>
      </c>
      <c r="N17" s="121">
        <f t="shared" si="2"/>
        <v>1</v>
      </c>
      <c r="O17" s="121">
        <f t="shared" si="3"/>
        <v>1</v>
      </c>
      <c r="P17" s="15">
        <f t="shared" si="4"/>
        <v>0</v>
      </c>
      <c r="Q17" s="120"/>
      <c r="R17" s="15" t="e">
        <f t="shared" si="5"/>
        <v>#DIV/0!</v>
      </c>
      <c r="V17" s="51"/>
    </row>
    <row r="18" spans="1:22" x14ac:dyDescent="0.25">
      <c r="A18" s="63"/>
      <c r="B18" s="118" t="e">
        <f>VLOOKUP(A18,concorrenti!A:B,2,0)</f>
        <v>#N/A</v>
      </c>
      <c r="C18" s="118" t="e">
        <f>VLOOKUP(A18,concorrenti!A:E,5,1)</f>
        <v>#N/A</v>
      </c>
      <c r="D18" s="122"/>
      <c r="E18" s="124"/>
      <c r="F18" s="120"/>
      <c r="G18" s="120"/>
      <c r="H18" s="122"/>
      <c r="I18" s="121" t="e">
        <f t="shared" si="0"/>
        <v>#N/A</v>
      </c>
      <c r="J18" s="121" t="e">
        <f t="shared" si="1"/>
        <v>#N/A</v>
      </c>
      <c r="K18" s="120"/>
      <c r="L18" s="120">
        <v>7</v>
      </c>
      <c r="M18" s="120">
        <f>VLOOKUP(L18,Regolamento!A:B,2,1)</f>
        <v>34</v>
      </c>
      <c r="N18" s="121">
        <f t="shared" si="2"/>
        <v>1</v>
      </c>
      <c r="O18" s="121">
        <f t="shared" si="3"/>
        <v>1</v>
      </c>
      <c r="P18" s="15">
        <f t="shared" si="4"/>
        <v>0</v>
      </c>
      <c r="Q18" s="120"/>
      <c r="R18" s="15" t="e">
        <f t="shared" si="5"/>
        <v>#DIV/0!</v>
      </c>
      <c r="V18" s="51"/>
    </row>
    <row r="19" spans="1:22" x14ac:dyDescent="0.25">
      <c r="A19" s="63"/>
      <c r="B19" s="118" t="e">
        <f>VLOOKUP(A19,concorrenti!A:B,2,0)</f>
        <v>#N/A</v>
      </c>
      <c r="C19" s="118" t="e">
        <f>VLOOKUP(A19,concorrenti!A:E,5,1)</f>
        <v>#N/A</v>
      </c>
      <c r="D19" s="122"/>
      <c r="E19" s="122"/>
      <c r="F19" s="120"/>
      <c r="G19" s="120"/>
      <c r="H19" s="122"/>
      <c r="I19" s="121" t="e">
        <f t="shared" si="0"/>
        <v>#N/A</v>
      </c>
      <c r="J19" s="121" t="e">
        <f t="shared" si="1"/>
        <v>#N/A</v>
      </c>
      <c r="K19" s="120"/>
      <c r="L19" s="120">
        <v>8</v>
      </c>
      <c r="M19" s="120">
        <f>VLOOKUP(L19,Regolamento!A:B,2,1)</f>
        <v>33</v>
      </c>
      <c r="N19" s="121">
        <f t="shared" si="2"/>
        <v>1</v>
      </c>
      <c r="O19" s="121">
        <f t="shared" si="3"/>
        <v>1</v>
      </c>
      <c r="P19" s="15">
        <f t="shared" si="4"/>
        <v>0</v>
      </c>
      <c r="Q19" s="120"/>
      <c r="R19" s="15" t="e">
        <f t="shared" si="5"/>
        <v>#DIV/0!</v>
      </c>
      <c r="V19" s="51"/>
    </row>
    <row r="20" spans="1:22" x14ac:dyDescent="0.25">
      <c r="A20" s="63"/>
      <c r="B20" s="118" t="e">
        <f>VLOOKUP(A20,concorrenti!A:B,2,0)</f>
        <v>#N/A</v>
      </c>
      <c r="C20" s="118" t="e">
        <f>VLOOKUP(A20,concorrenti!A:E,5,1)</f>
        <v>#N/A</v>
      </c>
      <c r="D20" s="122"/>
      <c r="E20" s="122"/>
      <c r="F20" s="120"/>
      <c r="G20" s="120"/>
      <c r="H20" s="122"/>
      <c r="I20" s="121" t="e">
        <f t="shared" si="0"/>
        <v>#N/A</v>
      </c>
      <c r="J20" s="121" t="e">
        <f t="shared" si="1"/>
        <v>#N/A</v>
      </c>
      <c r="K20" s="120"/>
      <c r="L20" s="120">
        <v>9</v>
      </c>
      <c r="M20" s="120">
        <f>VLOOKUP(L20,Regolamento!A:B,2,1)</f>
        <v>32</v>
      </c>
      <c r="N20" s="121">
        <f t="shared" si="2"/>
        <v>1</v>
      </c>
      <c r="O20" s="121">
        <f t="shared" si="3"/>
        <v>1</v>
      </c>
      <c r="P20" s="15">
        <f t="shared" si="4"/>
        <v>0</v>
      </c>
      <c r="Q20" s="120"/>
      <c r="R20" s="15" t="e">
        <f t="shared" si="5"/>
        <v>#DIV/0!</v>
      </c>
      <c r="T20" t="s">
        <v>7</v>
      </c>
      <c r="V20" s="51"/>
    </row>
    <row r="21" spans="1:22" x14ac:dyDescent="0.25">
      <c r="A21" s="63"/>
      <c r="B21" s="118" t="e">
        <f>VLOOKUP(A21,concorrenti!A:B,2,0)</f>
        <v>#N/A</v>
      </c>
      <c r="C21" s="118" t="e">
        <f>VLOOKUP(A21,concorrenti!A:E,5,1)</f>
        <v>#N/A</v>
      </c>
      <c r="D21" s="122"/>
      <c r="E21" s="122"/>
      <c r="F21" s="120"/>
      <c r="G21" s="123"/>
      <c r="H21" s="122"/>
      <c r="I21" s="121" t="e">
        <f t="shared" si="0"/>
        <v>#N/A</v>
      </c>
      <c r="J21" s="121" t="e">
        <f t="shared" si="1"/>
        <v>#N/A</v>
      </c>
      <c r="K21" s="120"/>
      <c r="L21" s="120">
        <v>10</v>
      </c>
      <c r="M21" s="120">
        <f>VLOOKUP(L21,Regolamento!A:B,2,1)</f>
        <v>31</v>
      </c>
      <c r="N21" s="121">
        <f t="shared" si="2"/>
        <v>1</v>
      </c>
      <c r="O21" s="121">
        <f t="shared" si="3"/>
        <v>1</v>
      </c>
      <c r="P21" s="15">
        <f t="shared" si="4"/>
        <v>0</v>
      </c>
      <c r="Q21" s="120"/>
      <c r="R21" s="15" t="e">
        <f t="shared" si="5"/>
        <v>#DIV/0!</v>
      </c>
      <c r="T21" t="s">
        <v>7</v>
      </c>
      <c r="V21" s="51"/>
    </row>
    <row r="22" spans="1:22" x14ac:dyDescent="0.25">
      <c r="A22" s="63"/>
      <c r="B22" s="118" t="e">
        <f>VLOOKUP(A22,concorrenti!A:B,2,0)</f>
        <v>#N/A</v>
      </c>
      <c r="C22" s="118" t="e">
        <f>VLOOKUP(A22,concorrenti!A:E,5,1)</f>
        <v>#N/A</v>
      </c>
      <c r="D22" s="122"/>
      <c r="E22" s="122"/>
      <c r="F22" s="120"/>
      <c r="G22" s="120"/>
      <c r="H22" s="122"/>
      <c r="I22" s="121" t="e">
        <f t="shared" si="0"/>
        <v>#N/A</v>
      </c>
      <c r="J22" s="121" t="e">
        <f t="shared" si="1"/>
        <v>#N/A</v>
      </c>
      <c r="K22" s="120"/>
      <c r="L22" s="120">
        <v>11</v>
      </c>
      <c r="M22" s="120">
        <f>VLOOKUP(L22,Regolamento!A:B,2,1)</f>
        <v>30</v>
      </c>
      <c r="N22" s="121">
        <f t="shared" si="2"/>
        <v>1</v>
      </c>
      <c r="O22" s="121">
        <f t="shared" si="3"/>
        <v>1</v>
      </c>
      <c r="P22" s="15">
        <f t="shared" si="4"/>
        <v>0</v>
      </c>
      <c r="Q22" s="120"/>
      <c r="R22" s="15" t="e">
        <f t="shared" si="5"/>
        <v>#DIV/0!</v>
      </c>
      <c r="T22" t="s">
        <v>7</v>
      </c>
      <c r="V22" s="51"/>
    </row>
    <row r="23" spans="1:22" x14ac:dyDescent="0.25">
      <c r="A23" s="63"/>
      <c r="B23" s="118" t="e">
        <f>VLOOKUP(A23,concorrenti!A:B,2,0)</f>
        <v>#N/A</v>
      </c>
      <c r="C23" s="118" t="e">
        <f>VLOOKUP(A23,concorrenti!A:E,5,1)</f>
        <v>#N/A</v>
      </c>
      <c r="D23" s="122"/>
      <c r="E23" s="124"/>
      <c r="F23" s="120"/>
      <c r="G23" s="123"/>
      <c r="H23" s="122"/>
      <c r="I23" s="121" t="e">
        <f t="shared" si="0"/>
        <v>#N/A</v>
      </c>
      <c r="J23" s="121" t="e">
        <f t="shared" si="1"/>
        <v>#N/A</v>
      </c>
      <c r="K23" s="120"/>
      <c r="L23" s="120">
        <v>12</v>
      </c>
      <c r="M23" s="120">
        <f>VLOOKUP(L23,Regolamento!A:B,2,1)</f>
        <v>29</v>
      </c>
      <c r="N23" s="121">
        <f t="shared" si="2"/>
        <v>1</v>
      </c>
      <c r="O23" s="121">
        <f t="shared" si="3"/>
        <v>1</v>
      </c>
      <c r="P23" s="15">
        <f t="shared" si="4"/>
        <v>0</v>
      </c>
      <c r="Q23" s="120"/>
      <c r="R23" s="15" t="e">
        <f t="shared" si="5"/>
        <v>#DIV/0!</v>
      </c>
      <c r="T23" t="s">
        <v>7</v>
      </c>
      <c r="V23" s="51"/>
    </row>
    <row r="24" spans="1:22" x14ac:dyDescent="0.25">
      <c r="A24" s="63"/>
      <c r="B24" s="118" t="e">
        <f>VLOOKUP(A24,concorrenti!A:B,2,0)</f>
        <v>#N/A</v>
      </c>
      <c r="C24" s="118" t="e">
        <f>VLOOKUP(A24,concorrenti!A:E,5,1)</f>
        <v>#N/A</v>
      </c>
      <c r="D24" s="122"/>
      <c r="E24" s="122"/>
      <c r="F24" s="120"/>
      <c r="G24" s="120"/>
      <c r="H24" s="122"/>
      <c r="I24" s="121" t="e">
        <f t="shared" si="0"/>
        <v>#N/A</v>
      </c>
      <c r="J24" s="121" t="e">
        <f t="shared" si="1"/>
        <v>#N/A</v>
      </c>
      <c r="K24" s="120"/>
      <c r="L24" s="120">
        <v>13</v>
      </c>
      <c r="M24" s="120">
        <f>VLOOKUP(L24,Regolamento!A:B,2,1)</f>
        <v>28</v>
      </c>
      <c r="N24" s="121">
        <f t="shared" si="2"/>
        <v>1</v>
      </c>
      <c r="O24" s="121">
        <f t="shared" si="3"/>
        <v>1</v>
      </c>
      <c r="P24" s="15">
        <f t="shared" si="4"/>
        <v>0</v>
      </c>
      <c r="Q24" s="120"/>
      <c r="R24" s="15" t="e">
        <f t="shared" si="5"/>
        <v>#DIV/0!</v>
      </c>
      <c r="V24" s="51"/>
    </row>
    <row r="25" spans="1:22" x14ac:dyDescent="0.25">
      <c r="A25" s="63"/>
      <c r="B25" s="118" t="e">
        <f>VLOOKUP(A25,concorrenti!A:B,2,0)</f>
        <v>#N/A</v>
      </c>
      <c r="C25" s="118" t="e">
        <f>VLOOKUP(A25,concorrenti!A:E,5,1)</f>
        <v>#N/A</v>
      </c>
      <c r="D25" s="122"/>
      <c r="E25" s="122"/>
      <c r="F25" s="120"/>
      <c r="G25" s="120"/>
      <c r="H25" s="122"/>
      <c r="I25" s="121" t="e">
        <f t="shared" si="0"/>
        <v>#N/A</v>
      </c>
      <c r="J25" s="121" t="e">
        <f t="shared" si="1"/>
        <v>#N/A</v>
      </c>
      <c r="K25" s="120"/>
      <c r="L25" s="120">
        <v>14</v>
      </c>
      <c r="M25" s="120">
        <f>VLOOKUP(L25,Regolamento!A:B,2,1)</f>
        <v>27</v>
      </c>
      <c r="N25" s="121">
        <f t="shared" si="2"/>
        <v>1</v>
      </c>
      <c r="O25" s="121">
        <f t="shared" si="3"/>
        <v>1</v>
      </c>
      <c r="P25" s="15">
        <f t="shared" si="4"/>
        <v>0</v>
      </c>
      <c r="Q25" s="120"/>
      <c r="R25" s="15" t="e">
        <f t="shared" si="5"/>
        <v>#DIV/0!</v>
      </c>
      <c r="V25" s="51"/>
    </row>
    <row r="26" spans="1:22" x14ac:dyDescent="0.25">
      <c r="A26" s="63"/>
      <c r="B26" s="118" t="e">
        <f>VLOOKUP(A26,concorrenti!A:B,2,0)</f>
        <v>#N/A</v>
      </c>
      <c r="C26" s="118" t="e">
        <f>VLOOKUP(A26,concorrenti!A:E,5,1)</f>
        <v>#N/A</v>
      </c>
      <c r="D26" s="122"/>
      <c r="E26" s="122"/>
      <c r="F26" s="120"/>
      <c r="G26" s="120"/>
      <c r="H26" s="122"/>
      <c r="I26" s="121" t="e">
        <f t="shared" si="0"/>
        <v>#N/A</v>
      </c>
      <c r="J26" s="121" t="e">
        <f t="shared" si="1"/>
        <v>#N/A</v>
      </c>
      <c r="K26" s="120"/>
      <c r="L26" s="120">
        <v>15</v>
      </c>
      <c r="M26" s="120">
        <f>VLOOKUP(L26,Regolamento!A:B,2,1)</f>
        <v>26</v>
      </c>
      <c r="N26" s="121">
        <f t="shared" si="2"/>
        <v>1</v>
      </c>
      <c r="O26" s="121">
        <f t="shared" si="3"/>
        <v>1</v>
      </c>
      <c r="P26" s="15">
        <f t="shared" si="4"/>
        <v>0</v>
      </c>
      <c r="Q26" s="120"/>
      <c r="R26" s="15" t="e">
        <f t="shared" si="5"/>
        <v>#DIV/0!</v>
      </c>
      <c r="V26" s="51"/>
    </row>
    <row r="27" spans="1:22" x14ac:dyDescent="0.25">
      <c r="A27" s="63"/>
      <c r="B27" s="118" t="e">
        <f>VLOOKUP(A27,concorrenti!A:B,2,0)</f>
        <v>#N/A</v>
      </c>
      <c r="C27" s="118" t="e">
        <f>VLOOKUP(A27,concorrenti!A:E,5,1)</f>
        <v>#N/A</v>
      </c>
      <c r="D27" s="122"/>
      <c r="E27" s="122"/>
      <c r="F27" s="120"/>
      <c r="G27" s="120"/>
      <c r="H27" s="122"/>
      <c r="I27" s="121" t="e">
        <f t="shared" si="0"/>
        <v>#N/A</v>
      </c>
      <c r="J27" s="121" t="e">
        <f t="shared" si="1"/>
        <v>#N/A</v>
      </c>
      <c r="K27" s="120"/>
      <c r="L27" s="120">
        <v>16</v>
      </c>
      <c r="M27" s="120">
        <f>VLOOKUP(L27,Regolamento!A:B,2,1)</f>
        <v>25</v>
      </c>
      <c r="N27" s="121">
        <f t="shared" si="2"/>
        <v>1</v>
      </c>
      <c r="O27" s="121">
        <f t="shared" si="3"/>
        <v>1</v>
      </c>
      <c r="P27" s="15">
        <f t="shared" si="4"/>
        <v>0</v>
      </c>
      <c r="Q27" s="120"/>
      <c r="R27" s="15" t="e">
        <f t="shared" si="5"/>
        <v>#DIV/0!</v>
      </c>
      <c r="V27" s="51"/>
    </row>
    <row r="28" spans="1:22" x14ac:dyDescent="0.25">
      <c r="A28" s="63"/>
      <c r="B28" s="118" t="e">
        <f>VLOOKUP(A28,concorrenti!A:B,2,0)</f>
        <v>#N/A</v>
      </c>
      <c r="C28" s="118" t="e">
        <f>VLOOKUP(A28,concorrenti!A:E,5,1)</f>
        <v>#N/A</v>
      </c>
      <c r="D28" s="122"/>
      <c r="E28" s="122"/>
      <c r="F28" s="120"/>
      <c r="G28" s="120"/>
      <c r="H28" s="122"/>
      <c r="I28" s="121" t="e">
        <f t="shared" si="0"/>
        <v>#N/A</v>
      </c>
      <c r="J28" s="121" t="e">
        <f t="shared" si="1"/>
        <v>#N/A</v>
      </c>
      <c r="K28" s="120"/>
      <c r="L28" s="120">
        <v>17</v>
      </c>
      <c r="M28" s="120">
        <f>VLOOKUP(L28,Regolamento!A:B,2,1)</f>
        <v>24</v>
      </c>
      <c r="N28" s="121">
        <f t="shared" si="2"/>
        <v>1</v>
      </c>
      <c r="O28" s="121">
        <f t="shared" si="3"/>
        <v>1</v>
      </c>
      <c r="P28" s="15">
        <f t="shared" si="4"/>
        <v>0</v>
      </c>
      <c r="Q28" s="120"/>
      <c r="R28" s="15" t="e">
        <f t="shared" si="5"/>
        <v>#DIV/0!</v>
      </c>
      <c r="V28" s="51"/>
    </row>
    <row r="29" spans="1:22" x14ac:dyDescent="0.25">
      <c r="A29" s="63"/>
      <c r="B29" s="118" t="e">
        <f>VLOOKUP(A29,concorrenti!A:B,2,0)</f>
        <v>#N/A</v>
      </c>
      <c r="C29" s="118" t="e">
        <f>VLOOKUP(A29,concorrenti!A:E,5,1)</f>
        <v>#N/A</v>
      </c>
      <c r="D29" s="122"/>
      <c r="E29" s="122"/>
      <c r="F29" s="120"/>
      <c r="G29" s="120"/>
      <c r="H29" s="122"/>
      <c r="I29" s="121" t="e">
        <f t="shared" si="0"/>
        <v>#N/A</v>
      </c>
      <c r="J29" s="121" t="e">
        <f t="shared" si="1"/>
        <v>#N/A</v>
      </c>
      <c r="K29" s="120"/>
      <c r="L29" s="120">
        <v>18</v>
      </c>
      <c r="M29" s="120">
        <f>VLOOKUP(L29,Regolamento!A:B,2,1)</f>
        <v>23</v>
      </c>
      <c r="N29" s="121">
        <f t="shared" si="2"/>
        <v>1</v>
      </c>
      <c r="O29" s="121">
        <f t="shared" si="3"/>
        <v>1</v>
      </c>
      <c r="P29" s="15">
        <f t="shared" si="4"/>
        <v>0</v>
      </c>
      <c r="Q29" s="120"/>
      <c r="R29" s="15" t="e">
        <f t="shared" si="5"/>
        <v>#DIV/0!</v>
      </c>
      <c r="V29" s="51"/>
    </row>
    <row r="30" spans="1:22" x14ac:dyDescent="0.25">
      <c r="A30" s="63"/>
      <c r="B30" s="118" t="e">
        <f>VLOOKUP(A30,concorrenti!A:B,2,0)</f>
        <v>#N/A</v>
      </c>
      <c r="C30" s="118" t="e">
        <f>VLOOKUP(A30,concorrenti!A:E,5,1)</f>
        <v>#N/A</v>
      </c>
      <c r="D30" s="122"/>
      <c r="E30" s="122"/>
      <c r="F30" s="120"/>
      <c r="G30" s="120"/>
      <c r="H30" s="122"/>
      <c r="I30" s="121" t="e">
        <f t="shared" si="0"/>
        <v>#N/A</v>
      </c>
      <c r="J30" s="121" t="e">
        <f t="shared" si="1"/>
        <v>#N/A</v>
      </c>
      <c r="K30" s="120"/>
      <c r="L30" s="120">
        <v>19</v>
      </c>
      <c r="M30" s="120">
        <f>VLOOKUP(L30,Regolamento!A:B,2,1)</f>
        <v>22</v>
      </c>
      <c r="N30" s="121">
        <f t="shared" si="2"/>
        <v>1</v>
      </c>
      <c r="O30" s="121">
        <f t="shared" si="3"/>
        <v>1</v>
      </c>
      <c r="P30" s="15">
        <f t="shared" si="4"/>
        <v>0</v>
      </c>
      <c r="Q30" s="120"/>
      <c r="R30" s="15" t="e">
        <f t="shared" si="5"/>
        <v>#DIV/0!</v>
      </c>
      <c r="V30" s="51"/>
    </row>
    <row r="31" spans="1:22" x14ac:dyDescent="0.25">
      <c r="A31" s="89"/>
      <c r="B31" s="118" t="e">
        <f>VLOOKUP(A31,concorrenti!A:B,2,0)</f>
        <v>#N/A</v>
      </c>
      <c r="C31" s="118" t="e">
        <f>VLOOKUP(A31,concorrenti!A:E,5,1)</f>
        <v>#N/A</v>
      </c>
      <c r="D31" s="122"/>
      <c r="E31" s="122"/>
      <c r="F31" s="120"/>
      <c r="G31" s="120"/>
      <c r="H31" s="122"/>
      <c r="I31" s="121" t="e">
        <f t="shared" si="0"/>
        <v>#N/A</v>
      </c>
      <c r="J31" s="121" t="e">
        <f t="shared" si="1"/>
        <v>#N/A</v>
      </c>
      <c r="K31" s="120"/>
      <c r="L31" s="120">
        <v>20</v>
      </c>
      <c r="M31" s="120">
        <f>VLOOKUP(L31,Regolamento!A:B,2,1)</f>
        <v>21</v>
      </c>
      <c r="N31" s="121">
        <f t="shared" si="2"/>
        <v>1</v>
      </c>
      <c r="O31" s="121">
        <f t="shared" si="3"/>
        <v>1</v>
      </c>
      <c r="P31" s="15">
        <f t="shared" si="4"/>
        <v>0</v>
      </c>
      <c r="Q31" s="120"/>
      <c r="R31" s="15" t="e">
        <f t="shared" si="5"/>
        <v>#DIV/0!</v>
      </c>
      <c r="T31" t="s">
        <v>7</v>
      </c>
      <c r="V31" s="51"/>
    </row>
    <row r="32" spans="1:22" x14ac:dyDescent="0.25">
      <c r="A32" s="63"/>
      <c r="B32" s="118" t="e">
        <f>VLOOKUP(A32,concorrenti!A:B,2,0)</f>
        <v>#N/A</v>
      </c>
      <c r="C32" s="118" t="e">
        <f>VLOOKUP(A32,concorrenti!A:E,5,1)</f>
        <v>#N/A</v>
      </c>
      <c r="D32" s="122"/>
      <c r="E32" s="122"/>
      <c r="F32" s="120"/>
      <c r="G32" s="120"/>
      <c r="H32" s="122"/>
      <c r="I32" s="121" t="e">
        <f t="shared" si="0"/>
        <v>#N/A</v>
      </c>
      <c r="J32" s="121" t="e">
        <f t="shared" si="1"/>
        <v>#N/A</v>
      </c>
      <c r="K32" s="120"/>
      <c r="L32" s="120">
        <v>21</v>
      </c>
      <c r="M32" s="120">
        <f>VLOOKUP(L32,Regolamento!A:B,2,1)</f>
        <v>20</v>
      </c>
      <c r="N32" s="121">
        <f t="shared" si="2"/>
        <v>1</v>
      </c>
      <c r="O32" s="121">
        <f t="shared" si="3"/>
        <v>1</v>
      </c>
      <c r="P32" s="15">
        <f t="shared" si="4"/>
        <v>0</v>
      </c>
      <c r="Q32" s="120"/>
      <c r="R32" s="15" t="e">
        <f t="shared" si="5"/>
        <v>#DIV/0!</v>
      </c>
      <c r="T32" t="s">
        <v>7</v>
      </c>
      <c r="V32" s="51"/>
    </row>
    <row r="33" spans="1:22" x14ac:dyDescent="0.25">
      <c r="A33" s="63"/>
      <c r="B33" s="118" t="e">
        <f>VLOOKUP(A33,concorrenti!A:B,2,0)</f>
        <v>#N/A</v>
      </c>
      <c r="C33" s="118" t="e">
        <f>VLOOKUP(A33,concorrenti!A:E,5,1)</f>
        <v>#N/A</v>
      </c>
      <c r="D33" s="122"/>
      <c r="E33" s="122"/>
      <c r="F33" s="120"/>
      <c r="G33" s="120"/>
      <c r="H33" s="122"/>
      <c r="I33" s="121" t="e">
        <f t="shared" si="0"/>
        <v>#N/A</v>
      </c>
      <c r="J33" s="121" t="e">
        <f t="shared" si="1"/>
        <v>#N/A</v>
      </c>
      <c r="K33" s="120"/>
      <c r="L33" s="120">
        <v>22</v>
      </c>
      <c r="M33" s="120">
        <f>VLOOKUP(L33,Regolamento!A:B,2,1)</f>
        <v>19</v>
      </c>
      <c r="N33" s="121">
        <f t="shared" si="2"/>
        <v>1</v>
      </c>
      <c r="O33" s="121">
        <f t="shared" si="3"/>
        <v>1</v>
      </c>
      <c r="P33" s="15">
        <f t="shared" si="4"/>
        <v>0</v>
      </c>
      <c r="Q33" s="120"/>
      <c r="R33" s="15" t="e">
        <f t="shared" si="5"/>
        <v>#DIV/0!</v>
      </c>
      <c r="V33" s="51"/>
    </row>
    <row r="34" spans="1:22" x14ac:dyDescent="0.25">
      <c r="A34" s="63"/>
      <c r="B34" s="118" t="e">
        <f>VLOOKUP(A34,concorrenti!A:B,2,0)</f>
        <v>#N/A</v>
      </c>
      <c r="C34" s="118" t="e">
        <f>VLOOKUP(A34,concorrenti!A:E,5,1)</f>
        <v>#N/A</v>
      </c>
      <c r="D34" s="122"/>
      <c r="E34" s="122"/>
      <c r="F34" s="120"/>
      <c r="G34" s="120"/>
      <c r="H34" s="122"/>
      <c r="I34" s="121" t="e">
        <f t="shared" si="0"/>
        <v>#N/A</v>
      </c>
      <c r="J34" s="121" t="e">
        <f t="shared" si="1"/>
        <v>#N/A</v>
      </c>
      <c r="K34" s="120"/>
      <c r="L34" s="120">
        <v>23</v>
      </c>
      <c r="M34" s="120">
        <f>VLOOKUP(L34,Regolamento!A:B,2,1)</f>
        <v>18</v>
      </c>
      <c r="N34" s="121">
        <f t="shared" si="2"/>
        <v>1</v>
      </c>
      <c r="O34" s="121">
        <f t="shared" si="3"/>
        <v>1</v>
      </c>
      <c r="P34" s="15">
        <f t="shared" si="4"/>
        <v>0</v>
      </c>
      <c r="Q34" s="120"/>
      <c r="R34" s="15" t="e">
        <f t="shared" si="5"/>
        <v>#DIV/0!</v>
      </c>
      <c r="V34" s="51"/>
    </row>
    <row r="35" spans="1:22" x14ac:dyDescent="0.25">
      <c r="A35" s="63"/>
      <c r="B35" s="118" t="e">
        <f>VLOOKUP(A35,concorrenti!A:B,2,0)</f>
        <v>#N/A</v>
      </c>
      <c r="C35" s="118" t="e">
        <f>VLOOKUP(A35,concorrenti!A:E,5,1)</f>
        <v>#N/A</v>
      </c>
      <c r="D35" s="122"/>
      <c r="E35" s="122"/>
      <c r="F35" s="120"/>
      <c r="G35" s="120"/>
      <c r="H35" s="122"/>
      <c r="I35" s="121" t="e">
        <f t="shared" si="0"/>
        <v>#N/A</v>
      </c>
      <c r="J35" s="121" t="e">
        <f t="shared" si="1"/>
        <v>#N/A</v>
      </c>
      <c r="K35" s="120"/>
      <c r="L35" s="120">
        <v>24</v>
      </c>
      <c r="M35" s="120">
        <f>VLOOKUP(L35,Regolamento!A:B,2,1)</f>
        <v>17</v>
      </c>
      <c r="N35" s="121">
        <f t="shared" si="2"/>
        <v>1</v>
      </c>
      <c r="O35" s="121">
        <f t="shared" si="3"/>
        <v>1</v>
      </c>
      <c r="P35" s="15">
        <f t="shared" si="4"/>
        <v>0</v>
      </c>
      <c r="Q35" s="120"/>
      <c r="R35" s="15" t="e">
        <f t="shared" si="5"/>
        <v>#DIV/0!</v>
      </c>
      <c r="V35" s="51"/>
    </row>
    <row r="36" spans="1:22" x14ac:dyDescent="0.25">
      <c r="A36" s="63"/>
      <c r="B36" s="118" t="e">
        <f>VLOOKUP(A36,concorrenti!A:B,2,0)</f>
        <v>#N/A</v>
      </c>
      <c r="C36" s="118" t="e">
        <f>VLOOKUP(A36,concorrenti!A:E,5,1)</f>
        <v>#N/A</v>
      </c>
      <c r="D36" s="122"/>
      <c r="E36" s="122"/>
      <c r="F36" s="120"/>
      <c r="G36" s="120"/>
      <c r="H36" s="122"/>
      <c r="I36" s="121" t="e">
        <f t="shared" si="0"/>
        <v>#N/A</v>
      </c>
      <c r="J36" s="121" t="e">
        <f t="shared" si="1"/>
        <v>#N/A</v>
      </c>
      <c r="K36" s="120"/>
      <c r="L36" s="120">
        <v>25</v>
      </c>
      <c r="M36" s="120">
        <f>VLOOKUP(L36,Regolamento!A:B,2,1)</f>
        <v>16</v>
      </c>
      <c r="N36" s="121">
        <f t="shared" si="2"/>
        <v>1</v>
      </c>
      <c r="O36" s="121">
        <f t="shared" si="3"/>
        <v>1</v>
      </c>
      <c r="P36" s="15">
        <f t="shared" si="4"/>
        <v>0</v>
      </c>
      <c r="Q36" s="120"/>
      <c r="R36" s="15" t="e">
        <f t="shared" si="5"/>
        <v>#DIV/0!</v>
      </c>
      <c r="V36" s="51"/>
    </row>
    <row r="37" spans="1:22" x14ac:dyDescent="0.25">
      <c r="A37" s="63"/>
      <c r="B37" s="118" t="e">
        <f>VLOOKUP(A37,concorrenti!A:B,2,0)</f>
        <v>#N/A</v>
      </c>
      <c r="C37" s="118" t="e">
        <f>VLOOKUP(A37,concorrenti!A:E,5,1)</f>
        <v>#N/A</v>
      </c>
      <c r="D37" s="122"/>
      <c r="E37" s="122"/>
      <c r="F37" s="120"/>
      <c r="G37" s="120"/>
      <c r="H37" s="122"/>
      <c r="I37" s="121" t="e">
        <f t="shared" si="0"/>
        <v>#N/A</v>
      </c>
      <c r="J37" s="121" t="e">
        <f t="shared" si="1"/>
        <v>#N/A</v>
      </c>
      <c r="K37" s="120"/>
      <c r="L37" s="120">
        <v>26</v>
      </c>
      <c r="M37" s="120">
        <f>VLOOKUP(L37,Regolamento!A:B,2,1)</f>
        <v>15</v>
      </c>
      <c r="N37" s="121">
        <f t="shared" si="2"/>
        <v>1</v>
      </c>
      <c r="O37" s="121">
        <f t="shared" si="3"/>
        <v>1</v>
      </c>
      <c r="P37" s="15">
        <f t="shared" si="4"/>
        <v>0</v>
      </c>
      <c r="Q37" s="120"/>
      <c r="R37" s="15" t="e">
        <f t="shared" si="5"/>
        <v>#DIV/0!</v>
      </c>
      <c r="V37" s="51"/>
    </row>
    <row r="38" spans="1:22" x14ac:dyDescent="0.25">
      <c r="A38" s="63"/>
      <c r="B38" s="118" t="e">
        <f>VLOOKUP(A38,concorrenti!A:B,2,0)</f>
        <v>#N/A</v>
      </c>
      <c r="C38" s="118" t="e">
        <f>VLOOKUP(A38,concorrenti!A:E,5,1)</f>
        <v>#N/A</v>
      </c>
      <c r="D38" s="122"/>
      <c r="E38" s="122"/>
      <c r="F38" s="120"/>
      <c r="G38" s="120"/>
      <c r="H38" s="122"/>
      <c r="I38" s="121" t="e">
        <f t="shared" si="0"/>
        <v>#N/A</v>
      </c>
      <c r="J38" s="121" t="e">
        <f t="shared" si="1"/>
        <v>#N/A</v>
      </c>
      <c r="K38" s="120"/>
      <c r="L38" s="120">
        <v>27</v>
      </c>
      <c r="M38" s="120">
        <f>VLOOKUP(L38,Regolamento!A:B,2,1)</f>
        <v>14</v>
      </c>
      <c r="N38" s="121">
        <f t="shared" si="2"/>
        <v>1</v>
      </c>
      <c r="O38" s="121">
        <f t="shared" si="3"/>
        <v>1</v>
      </c>
      <c r="P38" s="15">
        <f t="shared" si="4"/>
        <v>0</v>
      </c>
      <c r="Q38" s="120"/>
      <c r="R38" s="15" t="e">
        <f t="shared" si="5"/>
        <v>#DIV/0!</v>
      </c>
      <c r="V38" s="51"/>
    </row>
    <row r="39" spans="1:22" x14ac:dyDescent="0.25">
      <c r="A39" s="89"/>
      <c r="B39" s="118" t="e">
        <f>VLOOKUP(A39,concorrenti!A:B,2,0)</f>
        <v>#N/A</v>
      </c>
      <c r="C39" s="118" t="e">
        <f>VLOOKUP(A39,concorrenti!A:E,5,1)</f>
        <v>#N/A</v>
      </c>
      <c r="D39" s="122"/>
      <c r="E39" s="122"/>
      <c r="F39" s="120"/>
      <c r="G39" s="120"/>
      <c r="H39" s="122"/>
      <c r="I39" s="121" t="e">
        <f t="shared" si="0"/>
        <v>#N/A</v>
      </c>
      <c r="J39" s="121" t="e">
        <f t="shared" si="1"/>
        <v>#N/A</v>
      </c>
      <c r="K39" s="120"/>
      <c r="L39" s="120">
        <v>28</v>
      </c>
      <c r="M39" s="120">
        <f>VLOOKUP(L39,Regolamento!A:B,2,1)</f>
        <v>13</v>
      </c>
      <c r="N39" s="121">
        <f t="shared" si="2"/>
        <v>1</v>
      </c>
      <c r="O39" s="121">
        <f t="shared" si="3"/>
        <v>1</v>
      </c>
      <c r="P39" s="15">
        <f t="shared" si="4"/>
        <v>0</v>
      </c>
      <c r="Q39" s="120"/>
      <c r="R39" s="15" t="e">
        <f t="shared" si="5"/>
        <v>#DIV/0!</v>
      </c>
      <c r="T39" t="s">
        <v>7</v>
      </c>
      <c r="V39" s="51"/>
    </row>
    <row r="40" spans="1:22" x14ac:dyDescent="0.25">
      <c r="A40" s="63"/>
      <c r="B40" s="118" t="e">
        <f>VLOOKUP(A40,concorrenti!A:B,2,0)</f>
        <v>#N/A</v>
      </c>
      <c r="C40" s="118" t="e">
        <f>VLOOKUP(A40,concorrenti!A:E,5,1)</f>
        <v>#N/A</v>
      </c>
      <c r="D40" s="122"/>
      <c r="E40" s="122"/>
      <c r="F40" s="120"/>
      <c r="G40" s="120"/>
      <c r="H40" s="122"/>
      <c r="I40" s="121" t="e">
        <f t="shared" si="0"/>
        <v>#N/A</v>
      </c>
      <c r="J40" s="121" t="e">
        <f t="shared" si="1"/>
        <v>#N/A</v>
      </c>
      <c r="K40" s="120"/>
      <c r="L40" s="120">
        <v>29</v>
      </c>
      <c r="M40" s="120">
        <f>VLOOKUP(L40,Regolamento!A:B,2,1)</f>
        <v>12</v>
      </c>
      <c r="N40" s="121">
        <f t="shared" si="2"/>
        <v>1</v>
      </c>
      <c r="O40" s="121">
        <f t="shared" si="3"/>
        <v>1</v>
      </c>
      <c r="P40" s="15">
        <f t="shared" si="4"/>
        <v>0</v>
      </c>
      <c r="Q40" s="120"/>
      <c r="R40" s="15" t="e">
        <f t="shared" si="5"/>
        <v>#DIV/0!</v>
      </c>
      <c r="T40" t="s">
        <v>7</v>
      </c>
      <c r="V40" s="51"/>
    </row>
    <row r="41" spans="1:22" x14ac:dyDescent="0.25">
      <c r="A41" s="63"/>
      <c r="B41" s="118" t="e">
        <f>VLOOKUP(A41,concorrenti!A:B,2,0)</f>
        <v>#N/A</v>
      </c>
      <c r="C41" s="118" t="e">
        <f>VLOOKUP(A41,concorrenti!A:E,5,1)</f>
        <v>#N/A</v>
      </c>
      <c r="D41" s="122"/>
      <c r="E41" s="122"/>
      <c r="F41" s="120"/>
      <c r="G41" s="120"/>
      <c r="H41" s="122"/>
      <c r="I41" s="121" t="e">
        <f t="shared" si="0"/>
        <v>#N/A</v>
      </c>
      <c r="J41" s="121" t="e">
        <f t="shared" si="1"/>
        <v>#N/A</v>
      </c>
      <c r="K41" s="120"/>
      <c r="L41" s="120">
        <v>30</v>
      </c>
      <c r="M41" s="120">
        <f>VLOOKUP(L41,Regolamento!A:B,2,1)</f>
        <v>11</v>
      </c>
      <c r="N41" s="121">
        <f t="shared" si="2"/>
        <v>1</v>
      </c>
      <c r="O41" s="121">
        <f t="shared" si="3"/>
        <v>1</v>
      </c>
      <c r="P41" s="15">
        <f t="shared" si="4"/>
        <v>0</v>
      </c>
      <c r="Q41" s="120"/>
      <c r="R41" s="15" t="e">
        <f t="shared" si="5"/>
        <v>#DIV/0!</v>
      </c>
      <c r="T41" t="s">
        <v>7</v>
      </c>
      <c r="V41" s="51"/>
    </row>
    <row r="42" spans="1:22" x14ac:dyDescent="0.25">
      <c r="A42" s="63"/>
      <c r="B42" s="118" t="e">
        <f>VLOOKUP(A42,concorrenti!A:B,2,0)</f>
        <v>#N/A</v>
      </c>
      <c r="C42" s="118" t="e">
        <f>VLOOKUP(A42,concorrenti!A:E,5,1)</f>
        <v>#N/A</v>
      </c>
      <c r="D42" s="122"/>
      <c r="E42" s="124"/>
      <c r="F42" s="120"/>
      <c r="G42" s="120"/>
      <c r="H42" s="122"/>
      <c r="I42" s="121" t="e">
        <f t="shared" si="0"/>
        <v>#N/A</v>
      </c>
      <c r="J42" s="121" t="e">
        <f t="shared" si="1"/>
        <v>#N/A</v>
      </c>
      <c r="K42" s="120"/>
      <c r="L42" s="120">
        <v>31</v>
      </c>
      <c r="M42" s="120">
        <f>VLOOKUP(L42,Regolamento!A:B,2,1)</f>
        <v>10</v>
      </c>
      <c r="N42" s="121">
        <f t="shared" si="2"/>
        <v>1</v>
      </c>
      <c r="O42" s="121">
        <f t="shared" si="3"/>
        <v>1</v>
      </c>
      <c r="P42" s="15">
        <f t="shared" si="4"/>
        <v>0</v>
      </c>
      <c r="Q42" s="120"/>
      <c r="R42" s="15" t="e">
        <f t="shared" si="5"/>
        <v>#DIV/0!</v>
      </c>
      <c r="T42" t="s">
        <v>7</v>
      </c>
      <c r="V42" s="51"/>
    </row>
    <row r="43" spans="1:22" x14ac:dyDescent="0.25">
      <c r="A43" s="63"/>
      <c r="B43" s="118" t="e">
        <f>VLOOKUP(A43,concorrenti!A:B,2,0)</f>
        <v>#N/A</v>
      </c>
      <c r="C43" s="118" t="e">
        <f>VLOOKUP(A43,concorrenti!A:E,5,1)</f>
        <v>#N/A</v>
      </c>
      <c r="D43" s="122"/>
      <c r="E43" s="122"/>
      <c r="F43" s="120"/>
      <c r="G43" s="120"/>
      <c r="H43" s="122"/>
      <c r="I43" s="121" t="e">
        <f t="shared" si="0"/>
        <v>#N/A</v>
      </c>
      <c r="J43" s="121" t="e">
        <f t="shared" si="1"/>
        <v>#N/A</v>
      </c>
      <c r="K43" s="120"/>
      <c r="L43" s="120">
        <v>32</v>
      </c>
      <c r="M43" s="120">
        <f>VLOOKUP(L43,Regolamento!A:B,2,1)</f>
        <v>9</v>
      </c>
      <c r="N43" s="121">
        <f t="shared" si="2"/>
        <v>1</v>
      </c>
      <c r="O43" s="121">
        <f t="shared" si="3"/>
        <v>1</v>
      </c>
      <c r="P43" s="15">
        <f t="shared" si="4"/>
        <v>0</v>
      </c>
      <c r="Q43" s="120"/>
      <c r="R43" s="15" t="e">
        <f t="shared" si="5"/>
        <v>#DIV/0!</v>
      </c>
      <c r="T43" t="s">
        <v>7</v>
      </c>
      <c r="V43" s="51"/>
    </row>
    <row r="44" spans="1:22" x14ac:dyDescent="0.25">
      <c r="A44" s="63"/>
      <c r="B44" s="118" t="e">
        <f>VLOOKUP(A44,concorrenti!A:B,2,0)</f>
        <v>#N/A</v>
      </c>
      <c r="C44" s="118" t="e">
        <f>VLOOKUP(A44,concorrenti!A:E,5,1)</f>
        <v>#N/A</v>
      </c>
      <c r="D44" s="122"/>
      <c r="E44" s="122"/>
      <c r="F44" s="120"/>
      <c r="G44" s="120"/>
      <c r="H44" s="122"/>
      <c r="I44" s="121" t="e">
        <f t="shared" ref="I44:I64" si="6">IF(C44&lt;&gt;0,((1+RIGHT(F44,2)/100)-0.1),(1+RIGHT(F44,2)/100))</f>
        <v>#N/A</v>
      </c>
      <c r="J44" s="121" t="e">
        <f t="shared" ref="J44:J64" si="7">+I44*H44</f>
        <v>#N/A</v>
      </c>
      <c r="K44" s="120"/>
      <c r="L44" s="120">
        <v>33</v>
      </c>
      <c r="M44" s="120">
        <f>VLOOKUP(L44,Regolamento!A:B,2,1)</f>
        <v>8</v>
      </c>
      <c r="N44" s="121">
        <f t="shared" si="2"/>
        <v>1</v>
      </c>
      <c r="O44" s="121">
        <f t="shared" si="3"/>
        <v>1</v>
      </c>
      <c r="P44" s="15">
        <f t="shared" si="4"/>
        <v>0</v>
      </c>
      <c r="Q44" s="120"/>
      <c r="R44" s="15" t="e">
        <f t="shared" si="5"/>
        <v>#DIV/0!</v>
      </c>
      <c r="T44" t="s">
        <v>7</v>
      </c>
      <c r="V44" s="51"/>
    </row>
    <row r="45" spans="1:22" x14ac:dyDescent="0.25">
      <c r="A45" s="63"/>
      <c r="B45" s="118" t="e">
        <f>VLOOKUP(A45,concorrenti!A:B,2,0)</f>
        <v>#N/A</v>
      </c>
      <c r="C45" s="118" t="e">
        <f>VLOOKUP(A45,concorrenti!A:E,5,1)</f>
        <v>#N/A</v>
      </c>
      <c r="D45" s="122"/>
      <c r="E45" s="122"/>
      <c r="F45" s="120"/>
      <c r="G45" s="120"/>
      <c r="H45" s="122"/>
      <c r="I45" s="121" t="e">
        <f t="shared" si="6"/>
        <v>#N/A</v>
      </c>
      <c r="J45" s="121" t="e">
        <f t="shared" si="7"/>
        <v>#N/A</v>
      </c>
      <c r="K45" s="120"/>
      <c r="L45" s="120">
        <v>34</v>
      </c>
      <c r="M45" s="120">
        <f>VLOOKUP(L45,Regolamento!A:B,2,1)</f>
        <v>7</v>
      </c>
      <c r="N45" s="121">
        <f t="shared" si="2"/>
        <v>1</v>
      </c>
      <c r="O45" s="121">
        <f t="shared" si="3"/>
        <v>1</v>
      </c>
      <c r="P45" s="15">
        <f t="shared" si="4"/>
        <v>0</v>
      </c>
      <c r="Q45" s="120"/>
      <c r="R45" s="15" t="e">
        <f t="shared" si="5"/>
        <v>#DIV/0!</v>
      </c>
    </row>
    <row r="46" spans="1:22" x14ac:dyDescent="0.25">
      <c r="A46" s="63"/>
      <c r="B46" s="118" t="e">
        <f>VLOOKUP(A46,concorrenti!A:B,2,0)</f>
        <v>#N/A</v>
      </c>
      <c r="C46" s="118" t="e">
        <f>VLOOKUP(A46,concorrenti!A:E,5,1)</f>
        <v>#N/A</v>
      </c>
      <c r="D46" s="122"/>
      <c r="E46" s="122"/>
      <c r="F46" s="120"/>
      <c r="G46" s="120"/>
      <c r="H46" s="125"/>
      <c r="I46" s="121" t="e">
        <f t="shared" si="6"/>
        <v>#N/A</v>
      </c>
      <c r="J46" s="121" t="e">
        <f t="shared" si="7"/>
        <v>#N/A</v>
      </c>
      <c r="K46" s="120"/>
      <c r="L46" s="120">
        <v>35</v>
      </c>
      <c r="M46" s="120">
        <f>VLOOKUP(L46,Regolamento!A:B,2,1)</f>
        <v>6</v>
      </c>
      <c r="N46" s="121">
        <f t="shared" si="2"/>
        <v>1</v>
      </c>
      <c r="O46" s="121">
        <f t="shared" si="3"/>
        <v>1</v>
      </c>
      <c r="P46" s="15">
        <f t="shared" si="4"/>
        <v>0</v>
      </c>
      <c r="Q46" s="120"/>
      <c r="R46" s="15" t="e">
        <f t="shared" si="5"/>
        <v>#DIV/0!</v>
      </c>
    </row>
    <row r="47" spans="1:22" x14ac:dyDescent="0.25">
      <c r="A47" s="63"/>
      <c r="B47" s="118" t="e">
        <f>VLOOKUP(A47,concorrenti!A:B,2,0)</f>
        <v>#N/A</v>
      </c>
      <c r="C47" s="118" t="e">
        <f>VLOOKUP(A47,concorrenti!A:E,5,1)</f>
        <v>#N/A</v>
      </c>
      <c r="D47" s="122"/>
      <c r="E47" s="122"/>
      <c r="F47" s="120"/>
      <c r="G47" s="120"/>
      <c r="H47" s="122"/>
      <c r="I47" s="121" t="e">
        <f t="shared" si="6"/>
        <v>#N/A</v>
      </c>
      <c r="J47" s="121" t="e">
        <f t="shared" si="7"/>
        <v>#N/A</v>
      </c>
      <c r="K47" s="120"/>
      <c r="L47" s="120">
        <v>36</v>
      </c>
      <c r="M47" s="120">
        <f>VLOOKUP(L47,Regolamento!A:B,2,1)</f>
        <v>5</v>
      </c>
      <c r="N47" s="121">
        <f t="shared" si="2"/>
        <v>1</v>
      </c>
      <c r="O47" s="121">
        <f t="shared" si="3"/>
        <v>1</v>
      </c>
      <c r="P47" s="15">
        <f t="shared" si="4"/>
        <v>0</v>
      </c>
      <c r="Q47" s="120"/>
      <c r="R47" s="15" t="e">
        <f t="shared" si="5"/>
        <v>#DIV/0!</v>
      </c>
    </row>
    <row r="48" spans="1:22" x14ac:dyDescent="0.25">
      <c r="A48" s="63"/>
      <c r="B48" s="118" t="e">
        <f>VLOOKUP(A48,concorrenti!A:B,2,0)</f>
        <v>#N/A</v>
      </c>
      <c r="C48" s="118" t="e">
        <f>VLOOKUP(A48,concorrenti!A:E,5,1)</f>
        <v>#N/A</v>
      </c>
      <c r="D48" s="122"/>
      <c r="E48" s="124"/>
      <c r="F48" s="120"/>
      <c r="G48" s="120"/>
      <c r="H48" s="122"/>
      <c r="I48" s="121" t="e">
        <f t="shared" si="6"/>
        <v>#N/A</v>
      </c>
      <c r="J48" s="121" t="e">
        <f t="shared" si="7"/>
        <v>#N/A</v>
      </c>
      <c r="K48" s="120"/>
      <c r="L48" s="120">
        <v>37</v>
      </c>
      <c r="M48" s="120">
        <f>VLOOKUP(L48,Regolamento!A:B,2,1)</f>
        <v>4</v>
      </c>
      <c r="N48" s="121">
        <f t="shared" si="2"/>
        <v>1</v>
      </c>
      <c r="O48" s="121">
        <f t="shared" si="3"/>
        <v>1</v>
      </c>
      <c r="P48" s="15">
        <f t="shared" si="4"/>
        <v>0</v>
      </c>
      <c r="Q48" s="120"/>
      <c r="R48" s="15" t="e">
        <f t="shared" si="5"/>
        <v>#DIV/0!</v>
      </c>
    </row>
    <row r="49" spans="1:18" x14ac:dyDescent="0.25">
      <c r="A49" s="63"/>
      <c r="B49" s="118" t="e">
        <f>VLOOKUP(A49,concorrenti!A:B,2,0)</f>
        <v>#N/A</v>
      </c>
      <c r="C49" s="118" t="e">
        <f>VLOOKUP(A49,concorrenti!A:E,5,1)</f>
        <v>#N/A</v>
      </c>
      <c r="D49" s="122"/>
      <c r="E49" s="122"/>
      <c r="F49" s="120"/>
      <c r="G49" s="120"/>
      <c r="H49" s="122"/>
      <c r="I49" s="121" t="e">
        <f t="shared" si="6"/>
        <v>#N/A</v>
      </c>
      <c r="J49" s="121" t="e">
        <f t="shared" si="7"/>
        <v>#N/A</v>
      </c>
      <c r="K49" s="120"/>
      <c r="L49" s="120">
        <v>38</v>
      </c>
      <c r="M49" s="120">
        <f>VLOOKUP(L49,Regolamento!A:B,2,1)</f>
        <v>3</v>
      </c>
      <c r="N49" s="121">
        <f t="shared" si="2"/>
        <v>1</v>
      </c>
      <c r="O49" s="121">
        <f t="shared" si="3"/>
        <v>1</v>
      </c>
      <c r="P49" s="15">
        <f t="shared" si="4"/>
        <v>0</v>
      </c>
      <c r="Q49" s="120"/>
      <c r="R49" s="15" t="e">
        <f t="shared" si="5"/>
        <v>#DIV/0!</v>
      </c>
    </row>
    <row r="50" spans="1:18" x14ac:dyDescent="0.25">
      <c r="A50" s="63"/>
      <c r="B50" s="118" t="e">
        <f>VLOOKUP(A50,concorrenti!A:B,2,0)</f>
        <v>#N/A</v>
      </c>
      <c r="C50" s="118" t="e">
        <f>VLOOKUP(A50,concorrenti!A:E,5,1)</f>
        <v>#N/A</v>
      </c>
      <c r="D50" s="122"/>
      <c r="E50" s="122"/>
      <c r="F50" s="120"/>
      <c r="G50" s="120"/>
      <c r="H50" s="125"/>
      <c r="I50" s="121" t="e">
        <f t="shared" si="6"/>
        <v>#N/A</v>
      </c>
      <c r="J50" s="121" t="e">
        <f t="shared" si="7"/>
        <v>#N/A</v>
      </c>
      <c r="K50" s="120"/>
      <c r="L50" s="120">
        <v>39</v>
      </c>
      <c r="M50" s="120">
        <f>VLOOKUP(L50,Regolamento!A:B,2,1)</f>
        <v>2</v>
      </c>
      <c r="N50" s="121">
        <f t="shared" si="2"/>
        <v>1</v>
      </c>
      <c r="O50" s="121">
        <f t="shared" si="3"/>
        <v>1</v>
      </c>
      <c r="P50" s="15">
        <f t="shared" si="4"/>
        <v>0</v>
      </c>
      <c r="Q50" s="120"/>
      <c r="R50" s="15" t="e">
        <f t="shared" si="5"/>
        <v>#DIV/0!</v>
      </c>
    </row>
    <row r="51" spans="1:18" x14ac:dyDescent="0.25">
      <c r="A51" s="63"/>
      <c r="B51" s="118" t="e">
        <f>VLOOKUP(A51,concorrenti!A:B,2,0)</f>
        <v>#N/A</v>
      </c>
      <c r="C51" s="118" t="e">
        <f>VLOOKUP(A51,concorrenti!A:E,5,1)</f>
        <v>#N/A</v>
      </c>
      <c r="D51" s="122"/>
      <c r="E51" s="122"/>
      <c r="F51" s="120"/>
      <c r="G51" s="120"/>
      <c r="H51" s="125"/>
      <c r="I51" s="121" t="e">
        <f t="shared" si="6"/>
        <v>#N/A</v>
      </c>
      <c r="J51" s="121" t="e">
        <f t="shared" si="7"/>
        <v>#N/A</v>
      </c>
      <c r="K51" s="120"/>
      <c r="L51" s="120">
        <v>40</v>
      </c>
      <c r="M51" s="120">
        <f>VLOOKUP(L51,Regolamento!A:B,2,1)</f>
        <v>1</v>
      </c>
      <c r="N51" s="121">
        <f t="shared" si="2"/>
        <v>1</v>
      </c>
      <c r="O51" s="121">
        <f t="shared" si="3"/>
        <v>1</v>
      </c>
      <c r="P51" s="15">
        <f t="shared" si="4"/>
        <v>0</v>
      </c>
      <c r="Q51" s="120"/>
      <c r="R51" s="15" t="e">
        <f t="shared" si="5"/>
        <v>#DIV/0!</v>
      </c>
    </row>
    <row r="52" spans="1:18" x14ac:dyDescent="0.25">
      <c r="A52" s="63"/>
      <c r="B52" s="118" t="e">
        <f>VLOOKUP(A52,concorrenti!A:B,2,0)</f>
        <v>#N/A</v>
      </c>
      <c r="C52" s="118" t="e">
        <f>VLOOKUP(A52,concorrenti!A:E,5,1)</f>
        <v>#N/A</v>
      </c>
      <c r="D52" s="122"/>
      <c r="E52" s="122"/>
      <c r="F52" s="120"/>
      <c r="G52" s="120"/>
      <c r="H52" s="125"/>
      <c r="I52" s="121" t="e">
        <f t="shared" si="6"/>
        <v>#N/A</v>
      </c>
      <c r="J52" s="121" t="e">
        <f t="shared" si="7"/>
        <v>#N/A</v>
      </c>
      <c r="K52" s="120"/>
      <c r="L52" s="120">
        <v>41</v>
      </c>
      <c r="M52" s="120">
        <f>VLOOKUP(L52,Regolamento!A:B,2,1)</f>
        <v>0.5</v>
      </c>
      <c r="N52" s="121">
        <f t="shared" si="2"/>
        <v>1</v>
      </c>
      <c r="O52" s="121">
        <f t="shared" si="3"/>
        <v>1</v>
      </c>
      <c r="P52" s="15">
        <f t="shared" si="4"/>
        <v>0</v>
      </c>
      <c r="Q52" s="120"/>
      <c r="R52" s="15" t="e">
        <f t="shared" si="5"/>
        <v>#DIV/0!</v>
      </c>
    </row>
    <row r="53" spans="1:18" x14ac:dyDescent="0.25">
      <c r="A53" s="63"/>
      <c r="B53" s="118" t="e">
        <f>VLOOKUP(A53,concorrenti!A:B,2,0)</f>
        <v>#N/A</v>
      </c>
      <c r="C53" s="118" t="e">
        <f>VLOOKUP(A53,concorrenti!A:E,5,1)</f>
        <v>#N/A</v>
      </c>
      <c r="D53" s="122"/>
      <c r="E53" s="122"/>
      <c r="F53" s="120"/>
      <c r="G53" s="120"/>
      <c r="H53" s="125"/>
      <c r="I53" s="121" t="e">
        <f t="shared" si="6"/>
        <v>#N/A</v>
      </c>
      <c r="J53" s="121" t="e">
        <f t="shared" si="7"/>
        <v>#N/A</v>
      </c>
      <c r="K53" s="120"/>
      <c r="L53" s="120">
        <v>42</v>
      </c>
      <c r="M53" s="120">
        <f>VLOOKUP(L53,Regolamento!A:B,2,1)</f>
        <v>0.5</v>
      </c>
      <c r="N53" s="121">
        <f t="shared" si="2"/>
        <v>1</v>
      </c>
      <c r="O53" s="121">
        <f t="shared" si="3"/>
        <v>1</v>
      </c>
      <c r="P53" s="15">
        <f t="shared" si="4"/>
        <v>0</v>
      </c>
      <c r="Q53" s="120"/>
      <c r="R53" s="15" t="e">
        <f t="shared" si="5"/>
        <v>#DIV/0!</v>
      </c>
    </row>
    <row r="54" spans="1:18" x14ac:dyDescent="0.25">
      <c r="A54" s="63"/>
      <c r="B54" s="118" t="e">
        <f>VLOOKUP(A54,concorrenti!A:B,2,0)</f>
        <v>#N/A</v>
      </c>
      <c r="C54" s="118" t="e">
        <f>VLOOKUP(A54,concorrenti!A:E,5,1)</f>
        <v>#N/A</v>
      </c>
      <c r="D54" s="122"/>
      <c r="E54" s="122"/>
      <c r="F54" s="120"/>
      <c r="G54" s="120"/>
      <c r="H54" s="125"/>
      <c r="I54" s="121" t="e">
        <f t="shared" si="6"/>
        <v>#N/A</v>
      </c>
      <c r="J54" s="121" t="e">
        <f t="shared" si="7"/>
        <v>#N/A</v>
      </c>
      <c r="K54" s="120"/>
      <c r="L54" s="120">
        <v>43</v>
      </c>
      <c r="M54" s="120">
        <f>VLOOKUP(L54,Regolamento!A:B,2,1)</f>
        <v>0.5</v>
      </c>
      <c r="N54" s="121">
        <f t="shared" si="2"/>
        <v>1</v>
      </c>
      <c r="O54" s="121">
        <f t="shared" si="3"/>
        <v>1</v>
      </c>
      <c r="P54" s="15">
        <f t="shared" si="4"/>
        <v>0</v>
      </c>
      <c r="Q54" s="120"/>
      <c r="R54" s="15" t="e">
        <f t="shared" si="5"/>
        <v>#DIV/0!</v>
      </c>
    </row>
    <row r="55" spans="1:18" x14ac:dyDescent="0.25">
      <c r="A55" s="63"/>
      <c r="B55" s="118" t="e">
        <f>VLOOKUP(A55,concorrenti!A:B,2,0)</f>
        <v>#N/A</v>
      </c>
      <c r="C55" s="118" t="e">
        <f>VLOOKUP(A55,concorrenti!A:E,5,1)</f>
        <v>#N/A</v>
      </c>
      <c r="D55" s="122"/>
      <c r="E55" s="122"/>
      <c r="F55" s="120"/>
      <c r="G55" s="120"/>
      <c r="H55" s="125"/>
      <c r="I55" s="121" t="e">
        <f t="shared" si="6"/>
        <v>#N/A</v>
      </c>
      <c r="J55" s="121" t="e">
        <f t="shared" si="7"/>
        <v>#N/A</v>
      </c>
      <c r="K55" s="120"/>
      <c r="L55" s="120">
        <v>44</v>
      </c>
      <c r="M55" s="120">
        <f>VLOOKUP(L55,Regolamento!A:B,2,1)</f>
        <v>0.5</v>
      </c>
      <c r="N55" s="121">
        <f t="shared" si="2"/>
        <v>1</v>
      </c>
      <c r="O55" s="121">
        <f t="shared" si="3"/>
        <v>1</v>
      </c>
      <c r="P55" s="15">
        <f t="shared" si="4"/>
        <v>0</v>
      </c>
      <c r="Q55" s="120"/>
      <c r="R55" s="15" t="e">
        <f t="shared" si="5"/>
        <v>#DIV/0!</v>
      </c>
    </row>
    <row r="56" spans="1:18" x14ac:dyDescent="0.25">
      <c r="A56" s="63"/>
      <c r="B56" s="118" t="e">
        <f>VLOOKUP(A56,concorrenti!A:B,2,0)</f>
        <v>#N/A</v>
      </c>
      <c r="C56" s="118" t="e">
        <f>VLOOKUP(A56,concorrenti!A:E,5,1)</f>
        <v>#N/A</v>
      </c>
      <c r="D56" s="122"/>
      <c r="E56" s="122"/>
      <c r="F56" s="120"/>
      <c r="G56" s="120"/>
      <c r="H56" s="125"/>
      <c r="I56" s="121" t="e">
        <f t="shared" si="6"/>
        <v>#N/A</v>
      </c>
      <c r="J56" s="121" t="e">
        <f t="shared" si="7"/>
        <v>#N/A</v>
      </c>
      <c r="K56" s="120"/>
      <c r="L56" s="120">
        <v>45</v>
      </c>
      <c r="M56" s="120">
        <f>VLOOKUP(L56,Regolamento!A:B,2,1)</f>
        <v>0.5</v>
      </c>
      <c r="N56" s="121">
        <f t="shared" si="2"/>
        <v>1</v>
      </c>
      <c r="O56" s="121">
        <f t="shared" si="3"/>
        <v>1</v>
      </c>
      <c r="P56" s="15">
        <f t="shared" si="4"/>
        <v>0</v>
      </c>
      <c r="Q56" s="120"/>
      <c r="R56" s="15" t="e">
        <f t="shared" si="5"/>
        <v>#DIV/0!</v>
      </c>
    </row>
    <row r="57" spans="1:18" x14ac:dyDescent="0.25">
      <c r="A57" s="63"/>
      <c r="B57" s="118" t="e">
        <f>VLOOKUP(A57,concorrenti!A:B,2,0)</f>
        <v>#N/A</v>
      </c>
      <c r="C57" s="118" t="e">
        <f>VLOOKUP(A57,concorrenti!A:E,5,1)</f>
        <v>#N/A</v>
      </c>
      <c r="D57" s="122"/>
      <c r="E57" s="122"/>
      <c r="F57" s="120"/>
      <c r="G57" s="120"/>
      <c r="H57" s="125"/>
      <c r="I57" s="121" t="e">
        <f t="shared" si="6"/>
        <v>#N/A</v>
      </c>
      <c r="J57" s="121" t="e">
        <f t="shared" si="7"/>
        <v>#N/A</v>
      </c>
      <c r="K57" s="120"/>
      <c r="L57" s="120">
        <v>46</v>
      </c>
      <c r="M57" s="120">
        <f>VLOOKUP(L57,Regolamento!A:B,2,1)</f>
        <v>0.5</v>
      </c>
      <c r="N57" s="121">
        <f t="shared" si="2"/>
        <v>1</v>
      </c>
      <c r="O57" s="121">
        <f t="shared" si="3"/>
        <v>1</v>
      </c>
      <c r="P57" s="15">
        <f t="shared" si="4"/>
        <v>0</v>
      </c>
      <c r="Q57" s="120"/>
      <c r="R57" s="15" t="e">
        <f t="shared" si="5"/>
        <v>#DIV/0!</v>
      </c>
    </row>
    <row r="58" spans="1:18" x14ac:dyDescent="0.25">
      <c r="A58" s="63"/>
      <c r="B58" s="118" t="e">
        <f>VLOOKUP(A58,concorrenti!A:B,2,0)</f>
        <v>#N/A</v>
      </c>
      <c r="C58" s="118" t="e">
        <f>VLOOKUP(A58,concorrenti!A:E,5,1)</f>
        <v>#N/A</v>
      </c>
      <c r="D58" s="122"/>
      <c r="E58" s="122"/>
      <c r="F58" s="120"/>
      <c r="G58" s="120"/>
      <c r="H58" s="125"/>
      <c r="I58" s="121" t="e">
        <f t="shared" si="6"/>
        <v>#N/A</v>
      </c>
      <c r="J58" s="121" t="e">
        <f t="shared" si="7"/>
        <v>#N/A</v>
      </c>
      <c r="K58" s="120"/>
      <c r="L58" s="120">
        <v>47</v>
      </c>
      <c r="M58" s="120">
        <f>VLOOKUP(L58,Regolamento!A:B,2,1)</f>
        <v>0.5</v>
      </c>
      <c r="N58" s="121">
        <f t="shared" si="2"/>
        <v>1</v>
      </c>
      <c r="O58" s="121">
        <f t="shared" si="3"/>
        <v>1</v>
      </c>
      <c r="P58" s="15">
        <f t="shared" si="4"/>
        <v>0</v>
      </c>
      <c r="Q58" s="120"/>
      <c r="R58" s="15" t="e">
        <f t="shared" si="5"/>
        <v>#DIV/0!</v>
      </c>
    </row>
    <row r="59" spans="1:18" x14ac:dyDescent="0.25">
      <c r="A59" s="63"/>
      <c r="B59" s="118" t="e">
        <f>VLOOKUP(A59,concorrenti!A:B,2,0)</f>
        <v>#N/A</v>
      </c>
      <c r="C59" s="118" t="e">
        <f>VLOOKUP(A59,concorrenti!A:E,5,1)</f>
        <v>#N/A</v>
      </c>
      <c r="D59" s="122"/>
      <c r="E59" s="122"/>
      <c r="F59" s="120"/>
      <c r="G59" s="120"/>
      <c r="H59" s="125"/>
      <c r="I59" s="121" t="e">
        <f t="shared" si="6"/>
        <v>#N/A</v>
      </c>
      <c r="J59" s="121" t="e">
        <f t="shared" si="7"/>
        <v>#N/A</v>
      </c>
      <c r="K59" s="120"/>
      <c r="L59" s="120">
        <v>48</v>
      </c>
      <c r="M59" s="120">
        <f>VLOOKUP(L59,Regolamento!A:B,2,1)</f>
        <v>0.5</v>
      </c>
      <c r="N59" s="121">
        <f t="shared" si="2"/>
        <v>1</v>
      </c>
      <c r="O59" s="121">
        <f t="shared" si="3"/>
        <v>1</v>
      </c>
      <c r="P59" s="15">
        <f t="shared" si="4"/>
        <v>0</v>
      </c>
      <c r="Q59" s="120"/>
      <c r="R59" s="15" t="e">
        <f t="shared" si="5"/>
        <v>#DIV/0!</v>
      </c>
    </row>
    <row r="60" spans="1:18" x14ac:dyDescent="0.25">
      <c r="A60" s="63"/>
      <c r="B60" s="118" t="e">
        <f>VLOOKUP(A60,concorrenti!A:B,2,0)</f>
        <v>#N/A</v>
      </c>
      <c r="C60" s="118" t="e">
        <f>VLOOKUP(A60,concorrenti!A:E,5,1)</f>
        <v>#N/A</v>
      </c>
      <c r="D60" s="122"/>
      <c r="E60" s="122"/>
      <c r="F60" s="120"/>
      <c r="G60" s="120"/>
      <c r="H60" s="125"/>
      <c r="I60" s="121" t="e">
        <f t="shared" si="6"/>
        <v>#N/A</v>
      </c>
      <c r="J60" s="121" t="e">
        <f t="shared" si="7"/>
        <v>#N/A</v>
      </c>
      <c r="K60" s="120"/>
      <c r="L60" s="120">
        <v>49</v>
      </c>
      <c r="M60" s="120">
        <f>VLOOKUP(L60,Regolamento!A:B,2,1)</f>
        <v>0.5</v>
      </c>
      <c r="N60" s="121">
        <f t="shared" si="2"/>
        <v>1</v>
      </c>
      <c r="O60" s="121">
        <f t="shared" si="3"/>
        <v>1</v>
      </c>
      <c r="P60" s="15">
        <f t="shared" si="4"/>
        <v>0</v>
      </c>
      <c r="Q60" s="120"/>
      <c r="R60" s="15" t="e">
        <f t="shared" si="5"/>
        <v>#DIV/0!</v>
      </c>
    </row>
    <row r="61" spans="1:18" x14ac:dyDescent="0.25">
      <c r="A61" s="63"/>
      <c r="B61" s="118" t="e">
        <f>VLOOKUP(A61,concorrenti!A:B,2,0)</f>
        <v>#N/A</v>
      </c>
      <c r="C61" s="118" t="e">
        <f>VLOOKUP(A61,concorrenti!A:E,5,1)</f>
        <v>#N/A</v>
      </c>
      <c r="D61" s="122"/>
      <c r="E61" s="122"/>
      <c r="F61" s="120"/>
      <c r="G61" s="120"/>
      <c r="H61" s="125"/>
      <c r="I61" s="121" t="e">
        <f t="shared" si="6"/>
        <v>#N/A</v>
      </c>
      <c r="J61" s="121" t="e">
        <f t="shared" si="7"/>
        <v>#N/A</v>
      </c>
      <c r="K61" s="120"/>
      <c r="L61" s="120">
        <v>50</v>
      </c>
      <c r="M61" s="120">
        <f>VLOOKUP(L61,Regolamento!A:B,2,1)</f>
        <v>0.5</v>
      </c>
      <c r="N61" s="121">
        <f t="shared" si="2"/>
        <v>1</v>
      </c>
      <c r="O61" s="121">
        <f t="shared" si="3"/>
        <v>1</v>
      </c>
      <c r="P61" s="15">
        <f t="shared" si="4"/>
        <v>0</v>
      </c>
      <c r="Q61" s="120"/>
      <c r="R61" s="15" t="e">
        <f t="shared" si="5"/>
        <v>#DIV/0!</v>
      </c>
    </row>
    <row r="62" spans="1:18" x14ac:dyDescent="0.25">
      <c r="A62" s="63"/>
      <c r="B62" s="118" t="e">
        <f>VLOOKUP(A62,concorrenti!A:B,2,0)</f>
        <v>#N/A</v>
      </c>
      <c r="C62" s="118" t="e">
        <f>VLOOKUP(A62,concorrenti!A:E,5,1)</f>
        <v>#N/A</v>
      </c>
      <c r="D62" s="122"/>
      <c r="E62" s="122"/>
      <c r="F62" s="120"/>
      <c r="G62" s="120"/>
      <c r="H62" s="125"/>
      <c r="I62" s="121" t="e">
        <f t="shared" si="6"/>
        <v>#N/A</v>
      </c>
      <c r="J62" s="121" t="e">
        <f t="shared" si="7"/>
        <v>#N/A</v>
      </c>
      <c r="K62" s="120"/>
      <c r="L62" s="120">
        <v>51</v>
      </c>
      <c r="M62" s="120">
        <f>VLOOKUP(L62,Regolamento!A:B,2,1)</f>
        <v>0.5</v>
      </c>
      <c r="N62" s="121">
        <f t="shared" si="2"/>
        <v>1</v>
      </c>
      <c r="O62" s="121">
        <f t="shared" si="3"/>
        <v>1</v>
      </c>
      <c r="P62" s="15">
        <f t="shared" si="4"/>
        <v>0</v>
      </c>
      <c r="Q62" s="120"/>
      <c r="R62" s="15" t="e">
        <f t="shared" si="5"/>
        <v>#DIV/0!</v>
      </c>
    </row>
    <row r="63" spans="1:18" x14ac:dyDescent="0.25">
      <c r="A63" s="63"/>
      <c r="B63" s="118" t="e">
        <f>VLOOKUP(A63,concorrenti!A:B,2,0)</f>
        <v>#N/A</v>
      </c>
      <c r="C63" s="118" t="e">
        <f>VLOOKUP(A63,concorrenti!A:E,5,1)</f>
        <v>#N/A</v>
      </c>
      <c r="D63" s="122"/>
      <c r="E63" s="122"/>
      <c r="F63" s="120"/>
      <c r="G63" s="120"/>
      <c r="H63" s="125"/>
      <c r="I63" s="121" t="e">
        <f t="shared" si="6"/>
        <v>#N/A</v>
      </c>
      <c r="J63" s="121" t="e">
        <f t="shared" si="7"/>
        <v>#N/A</v>
      </c>
      <c r="K63" s="120"/>
      <c r="L63" s="120">
        <v>52</v>
      </c>
      <c r="M63" s="120">
        <f>VLOOKUP(L63,Regolamento!A:B,2,1)</f>
        <v>0.5</v>
      </c>
      <c r="N63" s="121">
        <f t="shared" si="2"/>
        <v>1</v>
      </c>
      <c r="O63" s="121">
        <f t="shared" si="3"/>
        <v>1</v>
      </c>
      <c r="P63" s="15">
        <f t="shared" si="4"/>
        <v>0</v>
      </c>
      <c r="Q63" s="120"/>
      <c r="R63" s="15" t="e">
        <f t="shared" si="5"/>
        <v>#DIV/0!</v>
      </c>
    </row>
    <row r="64" spans="1:18" x14ac:dyDescent="0.25">
      <c r="A64" s="63"/>
      <c r="B64" s="118" t="e">
        <f>VLOOKUP(A64,concorrenti!A:B,2,0)</f>
        <v>#N/A</v>
      </c>
      <c r="C64" s="118" t="e">
        <f>VLOOKUP(A64,concorrenti!A:E,5,1)</f>
        <v>#N/A</v>
      </c>
      <c r="D64" s="122"/>
      <c r="E64" s="122"/>
      <c r="F64" s="120"/>
      <c r="G64" s="120"/>
      <c r="H64" s="125"/>
      <c r="I64" s="121" t="e">
        <f t="shared" si="6"/>
        <v>#N/A</v>
      </c>
      <c r="J64" s="121" t="e">
        <f t="shared" si="7"/>
        <v>#N/A</v>
      </c>
      <c r="K64" s="120"/>
      <c r="L64" s="120">
        <v>53</v>
      </c>
      <c r="M64" s="120">
        <f>VLOOKUP(L64,Regolamento!A:B,2,1)</f>
        <v>0.5</v>
      </c>
      <c r="N64" s="121">
        <f t="shared" si="2"/>
        <v>1</v>
      </c>
      <c r="O64" s="121">
        <f t="shared" si="3"/>
        <v>1</v>
      </c>
      <c r="P64" s="15">
        <f t="shared" si="4"/>
        <v>0</v>
      </c>
      <c r="Q64" s="120"/>
      <c r="R64" s="15" t="e">
        <f t="shared" si="5"/>
        <v>#DIV/0!</v>
      </c>
    </row>
    <row r="65" spans="2:18" x14ac:dyDescent="0.25">
      <c r="B65" s="120"/>
      <c r="C65" s="119"/>
      <c r="D65" s="120"/>
      <c r="E65" s="120"/>
      <c r="F65" s="120"/>
      <c r="G65" s="120"/>
      <c r="H65" s="120"/>
      <c r="I65" s="121"/>
      <c r="J65" s="121"/>
      <c r="K65" s="120"/>
      <c r="L65" s="120"/>
      <c r="M65" s="120"/>
      <c r="N65" s="121"/>
      <c r="O65" s="121"/>
      <c r="P65" s="15"/>
      <c r="Q65" s="120"/>
      <c r="R65" s="15"/>
    </row>
    <row r="67" spans="2:18" x14ac:dyDescent="0.25">
      <c r="P67" s="10">
        <f>SUM(P12:P66)</f>
        <v>0</v>
      </c>
    </row>
    <row r="68" spans="2:18" x14ac:dyDescent="0.25">
      <c r="P68" s="10">
        <f>+P67-Generale!H3</f>
        <v>0</v>
      </c>
    </row>
  </sheetData>
  <sortState xmlns:xlrd2="http://schemas.microsoft.com/office/spreadsheetml/2017/richdata2" ref="T1:U12">
    <sortCondition descending="1" ref="U1:U12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6BF3-C3C5-4F21-8543-05015D1FB644}">
  <sheetPr>
    <tabColor rgb="FFFFFF00"/>
  </sheetPr>
  <dimension ref="A1"/>
  <sheetViews>
    <sheetView workbookViewId="0">
      <selection activeCell="E4" sqref="E4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9C1A-3725-4C55-A9BD-EE9F01D7AF16}">
  <sheetPr>
    <tabColor rgb="FFFFFF00"/>
  </sheetPr>
  <dimension ref="A1"/>
  <sheetViews>
    <sheetView workbookViewId="0">
      <selection activeCell="E4" sqref="E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FFFF00"/>
  </sheetPr>
  <dimension ref="A1:V73"/>
  <sheetViews>
    <sheetView workbookViewId="0">
      <selection activeCell="E4" sqref="E4"/>
    </sheetView>
  </sheetViews>
  <sheetFormatPr defaultRowHeight="15" x14ac:dyDescent="0.25"/>
  <cols>
    <col min="1" max="1" width="34.42578125" customWidth="1"/>
    <col min="2" max="2" width="20.5703125" bestFit="1" customWidth="1"/>
    <col min="3" max="3" width="9.85546875" bestFit="1" customWidth="1"/>
    <col min="4" max="4" width="14.5703125" bestFit="1" customWidth="1"/>
    <col min="5" max="5" width="21.140625" customWidth="1"/>
    <col min="6" max="6" width="5.7109375" bestFit="1" customWidth="1"/>
    <col min="7" max="7" width="2.42578125" customWidth="1"/>
    <col min="8" max="8" width="7.8554687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75" x14ac:dyDescent="0.25">
      <c r="A1" t="s">
        <v>46</v>
      </c>
      <c r="H1" s="186" t="s">
        <v>332</v>
      </c>
      <c r="I1" s="186"/>
      <c r="J1" s="186"/>
      <c r="K1" s="186"/>
      <c r="L1" s="186"/>
      <c r="M1" s="186"/>
      <c r="N1" s="186"/>
      <c r="O1" s="186"/>
      <c r="P1" s="186"/>
      <c r="Q1" s="65"/>
      <c r="R1" s="65"/>
      <c r="T1" t="s">
        <v>94</v>
      </c>
      <c r="U1" s="4">
        <v>314.33999999999997</v>
      </c>
      <c r="V1">
        <v>15</v>
      </c>
    </row>
    <row r="2" spans="1:22" x14ac:dyDescent="0.25">
      <c r="A2" t="s">
        <v>47</v>
      </c>
      <c r="E2" s="33">
        <v>45914</v>
      </c>
      <c r="T2" t="s">
        <v>93</v>
      </c>
      <c r="U2" s="4">
        <v>238.29</v>
      </c>
      <c r="V2">
        <v>12</v>
      </c>
    </row>
    <row r="3" spans="1:22" x14ac:dyDescent="0.25">
      <c r="A3" t="s">
        <v>62</v>
      </c>
      <c r="E3" s="33" t="s">
        <v>327</v>
      </c>
      <c r="T3" t="s">
        <v>327</v>
      </c>
      <c r="U3" s="4">
        <v>230.69</v>
      </c>
      <c r="V3">
        <v>10</v>
      </c>
    </row>
    <row r="4" spans="1:22" x14ac:dyDescent="0.25">
      <c r="A4" t="s">
        <v>50</v>
      </c>
      <c r="E4" s="1" t="s">
        <v>176</v>
      </c>
      <c r="T4" t="s">
        <v>65</v>
      </c>
      <c r="U4" s="4">
        <v>220.55</v>
      </c>
      <c r="V4">
        <v>8</v>
      </c>
    </row>
    <row r="5" spans="1:22" x14ac:dyDescent="0.25">
      <c r="A5" t="s">
        <v>48</v>
      </c>
      <c r="E5" s="1">
        <v>50</v>
      </c>
      <c r="T5" t="s">
        <v>202</v>
      </c>
      <c r="U5" s="4">
        <v>116.61</v>
      </c>
      <c r="V5">
        <v>7</v>
      </c>
    </row>
    <row r="6" spans="1:22" x14ac:dyDescent="0.25">
      <c r="A6" t="s">
        <v>49</v>
      </c>
      <c r="E6" s="1">
        <v>69</v>
      </c>
      <c r="T6" t="s">
        <v>113</v>
      </c>
      <c r="U6" s="4">
        <v>89.99</v>
      </c>
      <c r="V6">
        <v>6</v>
      </c>
    </row>
    <row r="7" spans="1:22" x14ac:dyDescent="0.25">
      <c r="D7" s="1"/>
      <c r="T7" t="s">
        <v>63</v>
      </c>
      <c r="U7" s="4">
        <v>73.52</v>
      </c>
      <c r="V7">
        <v>5</v>
      </c>
    </row>
    <row r="8" spans="1:22" x14ac:dyDescent="0.25">
      <c r="A8" s="34" t="s">
        <v>43</v>
      </c>
      <c r="B8" s="67" t="s">
        <v>249</v>
      </c>
      <c r="C8" s="58" t="s">
        <v>45</v>
      </c>
      <c r="D8" s="16" t="s">
        <v>53</v>
      </c>
      <c r="E8" s="16" t="s">
        <v>54</v>
      </c>
      <c r="F8" s="17" t="s">
        <v>55</v>
      </c>
      <c r="H8" s="187" t="s">
        <v>51</v>
      </c>
      <c r="I8" s="185"/>
      <c r="J8" s="188"/>
      <c r="K8" s="2"/>
      <c r="L8" s="25" t="s">
        <v>52</v>
      </c>
      <c r="M8" s="28"/>
      <c r="N8" s="185" t="s">
        <v>8</v>
      </c>
      <c r="O8" s="185"/>
      <c r="P8" s="29"/>
      <c r="Q8" s="24"/>
      <c r="R8" s="24"/>
      <c r="T8" t="s">
        <v>111</v>
      </c>
      <c r="U8" s="4">
        <v>67.180000000000007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Q9" s="24"/>
      <c r="R9" s="24"/>
      <c r="T9" t="s">
        <v>318</v>
      </c>
      <c r="U9" s="4">
        <v>58.31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Q10" s="24"/>
      <c r="R10" s="24"/>
      <c r="T10" t="s">
        <v>454</v>
      </c>
      <c r="U10" s="4">
        <v>53.24</v>
      </c>
      <c r="V10">
        <v>2</v>
      </c>
    </row>
    <row r="11" spans="1:22" x14ac:dyDescent="0.25">
      <c r="R11" s="7" t="s">
        <v>108</v>
      </c>
      <c r="T11" t="s">
        <v>95</v>
      </c>
      <c r="U11" s="4">
        <v>43.1</v>
      </c>
      <c r="V11">
        <v>2</v>
      </c>
    </row>
    <row r="12" spans="1:22" x14ac:dyDescent="0.25">
      <c r="A12" s="63"/>
      <c r="B12" s="59" t="e">
        <f>VLOOKUP(A12,concorrenti!A:B,2,0)</f>
        <v>#N/A</v>
      </c>
      <c r="C12" s="12" t="e">
        <f>VLOOKUP(A12,concorrenti!A:E,5,0)</f>
        <v>#N/A</v>
      </c>
      <c r="D12" s="63"/>
      <c r="E12" s="63"/>
      <c r="H12" s="105"/>
      <c r="I12" s="4" t="e">
        <f t="shared" ref="I12:I30" si="0">IF(C12&lt;&gt;0,((1+RIGHT(F12,2)/100)-0.1),(1+RIGHT(F12,2)/100))</f>
        <v>#N/A</v>
      </c>
      <c r="J12" s="4" t="e">
        <f t="shared" ref="J12:J43" si="1">+H12*I12</f>
        <v>#N/A</v>
      </c>
      <c r="L12">
        <v>1</v>
      </c>
      <c r="M12">
        <f>VLOOKUP(L12,Regolamento!A:B,2,1)</f>
        <v>50</v>
      </c>
      <c r="N12" s="4">
        <f t="shared" ref="N12:N43" si="2">1+E$5/100</f>
        <v>1.5</v>
      </c>
      <c r="O12" s="4">
        <f t="shared" ref="O12:O43" si="3">1+E$6/100</f>
        <v>1.69</v>
      </c>
      <c r="P12" s="93">
        <f t="shared" ref="P12:P43" si="4">IF(H12&lt;&gt;0,+M12*N12*O12,0)</f>
        <v>0</v>
      </c>
      <c r="Q12" s="6"/>
      <c r="R12" s="6">
        <f t="shared" ref="R12:R43" si="5">+H12/E$5</f>
        <v>0</v>
      </c>
      <c r="T12" s="59" t="s">
        <v>110</v>
      </c>
      <c r="U12" s="4">
        <v>36.76</v>
      </c>
      <c r="V12">
        <v>2</v>
      </c>
    </row>
    <row r="13" spans="1:22" x14ac:dyDescent="0.25">
      <c r="A13" s="63"/>
      <c r="B13" s="59" t="e">
        <f>VLOOKUP(A13,concorrenti!A:B,2,0)</f>
        <v>#N/A</v>
      </c>
      <c r="C13" s="12" t="e">
        <f>VLOOKUP(A13,concorrenti!A:E,5,0)</f>
        <v>#N/A</v>
      </c>
      <c r="D13" s="63"/>
      <c r="E13" s="63"/>
      <c r="H13" s="105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1.5</v>
      </c>
      <c r="O13" s="4">
        <f t="shared" si="3"/>
        <v>1.69</v>
      </c>
      <c r="P13" s="6">
        <f t="shared" si="4"/>
        <v>0</v>
      </c>
      <c r="Q13" s="6"/>
      <c r="R13" s="6">
        <f t="shared" si="5"/>
        <v>0</v>
      </c>
      <c r="T13" t="s">
        <v>455</v>
      </c>
      <c r="U13" s="4">
        <v>1.27</v>
      </c>
      <c r="V13">
        <v>2</v>
      </c>
    </row>
    <row r="14" spans="1:22" x14ac:dyDescent="0.25">
      <c r="A14" s="63"/>
      <c r="B14" s="59" t="e">
        <f>VLOOKUP(A14,concorrenti!A:B,2,0)</f>
        <v>#N/A</v>
      </c>
      <c r="C14" s="12" t="e">
        <f>VLOOKUP(A14,concorrenti!A:E,5,0)</f>
        <v>#N/A</v>
      </c>
      <c r="D14" s="63"/>
      <c r="E14" s="63"/>
      <c r="H14" s="105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1.5</v>
      </c>
      <c r="O14" s="4">
        <f t="shared" si="3"/>
        <v>1.69</v>
      </c>
      <c r="P14" s="6">
        <f t="shared" si="4"/>
        <v>0</v>
      </c>
      <c r="Q14" s="6"/>
      <c r="R14" s="6">
        <f t="shared" si="5"/>
        <v>0</v>
      </c>
      <c r="T14" t="s">
        <v>407</v>
      </c>
      <c r="U14" s="4">
        <v>1.27</v>
      </c>
      <c r="V14">
        <v>2</v>
      </c>
    </row>
    <row r="15" spans="1:22" x14ac:dyDescent="0.25">
      <c r="A15" s="63"/>
      <c r="B15" s="59" t="e">
        <f>VLOOKUP(A15,concorrenti!A:B,2,0)</f>
        <v>#N/A</v>
      </c>
      <c r="C15" s="12" t="e">
        <f>VLOOKUP(A15,concorrenti!A:E,5,0)</f>
        <v>#N/A</v>
      </c>
      <c r="D15" s="63"/>
      <c r="E15" s="63"/>
      <c r="H15" s="105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1.5</v>
      </c>
      <c r="O15" s="4">
        <f t="shared" si="3"/>
        <v>1.69</v>
      </c>
      <c r="P15" s="6">
        <f t="shared" si="4"/>
        <v>0</v>
      </c>
      <c r="Q15" s="6"/>
      <c r="R15" s="6">
        <f t="shared" si="5"/>
        <v>0</v>
      </c>
      <c r="T15" t="s">
        <v>433</v>
      </c>
      <c r="U15" s="4">
        <v>1.27</v>
      </c>
      <c r="V15">
        <v>2</v>
      </c>
    </row>
    <row r="16" spans="1:22" x14ac:dyDescent="0.25">
      <c r="A16" s="8"/>
      <c r="B16" s="59" t="e">
        <f>VLOOKUP(A16,concorrenti!A:B,2,0)</f>
        <v>#N/A</v>
      </c>
      <c r="C16" s="12" t="e">
        <f>VLOOKUP(A16,concorrenti!A:E,5,0)</f>
        <v>#N/A</v>
      </c>
      <c r="D16" s="63"/>
      <c r="E16" s="63"/>
      <c r="H16" s="105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1.5</v>
      </c>
      <c r="O16" s="4">
        <f t="shared" si="3"/>
        <v>1.69</v>
      </c>
      <c r="P16" s="6">
        <f t="shared" si="4"/>
        <v>0</v>
      </c>
      <c r="Q16" s="6"/>
      <c r="R16" s="6">
        <f t="shared" si="5"/>
        <v>0</v>
      </c>
    </row>
    <row r="17" spans="1:21" x14ac:dyDescent="0.25">
      <c r="A17" s="63"/>
      <c r="B17" s="59" t="e">
        <f>VLOOKUP(A17,concorrenti!A:B,2,0)</f>
        <v>#N/A</v>
      </c>
      <c r="C17" s="12" t="e">
        <f>VLOOKUP(A17,concorrenti!A:E,5,0)</f>
        <v>#N/A</v>
      </c>
      <c r="D17" s="63"/>
      <c r="E17" s="63"/>
      <c r="H17" s="105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1.5</v>
      </c>
      <c r="O17" s="4">
        <f t="shared" si="3"/>
        <v>1.69</v>
      </c>
      <c r="P17" s="6">
        <f t="shared" si="4"/>
        <v>0</v>
      </c>
      <c r="Q17" s="6"/>
      <c r="R17" s="6">
        <f t="shared" si="5"/>
        <v>0</v>
      </c>
      <c r="U17"/>
    </row>
    <row r="18" spans="1:21" x14ac:dyDescent="0.25">
      <c r="A18" s="63"/>
      <c r="B18" s="59" t="e">
        <f>VLOOKUP(A18,concorrenti!A:B,2,0)</f>
        <v>#N/A</v>
      </c>
      <c r="C18" s="12" t="e">
        <f>VLOOKUP(A18,concorrenti!A:E,5,0)</f>
        <v>#N/A</v>
      </c>
      <c r="D18" s="63"/>
      <c r="E18" s="63"/>
      <c r="H18" s="105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1.5</v>
      </c>
      <c r="O18" s="4">
        <f t="shared" si="3"/>
        <v>1.69</v>
      </c>
      <c r="P18" s="6">
        <f t="shared" si="4"/>
        <v>0</v>
      </c>
      <c r="Q18" s="6"/>
      <c r="R18" s="6">
        <f t="shared" si="5"/>
        <v>0</v>
      </c>
      <c r="U18"/>
    </row>
    <row r="19" spans="1:21" x14ac:dyDescent="0.25">
      <c r="A19" s="63"/>
      <c r="B19" s="59" t="e">
        <f>VLOOKUP(A19,concorrenti!A:B,2,0)</f>
        <v>#N/A</v>
      </c>
      <c r="C19" s="12" t="e">
        <f>VLOOKUP(A19,concorrenti!A:E,5,0)</f>
        <v>#N/A</v>
      </c>
      <c r="D19" s="63"/>
      <c r="E19" s="63"/>
      <c r="H19" s="105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1.5</v>
      </c>
      <c r="O19" s="4">
        <f t="shared" si="3"/>
        <v>1.69</v>
      </c>
      <c r="P19" s="6">
        <f t="shared" si="4"/>
        <v>0</v>
      </c>
      <c r="Q19" s="6"/>
      <c r="R19" s="6">
        <f t="shared" si="5"/>
        <v>0</v>
      </c>
    </row>
    <row r="20" spans="1:21" x14ac:dyDescent="0.25">
      <c r="A20" s="63"/>
      <c r="B20" s="59" t="e">
        <f>VLOOKUP(A20,concorrenti!A:B,2,0)</f>
        <v>#N/A</v>
      </c>
      <c r="C20" s="12" t="e">
        <f>VLOOKUP(A20,concorrenti!A:E,5,0)</f>
        <v>#N/A</v>
      </c>
      <c r="D20" s="63"/>
      <c r="E20" s="63"/>
      <c r="H20" s="105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1.5</v>
      </c>
      <c r="O20" s="4">
        <f t="shared" si="3"/>
        <v>1.69</v>
      </c>
      <c r="P20" s="6">
        <f t="shared" si="4"/>
        <v>0</v>
      </c>
      <c r="Q20" s="6"/>
      <c r="R20" s="6">
        <f t="shared" si="5"/>
        <v>0</v>
      </c>
      <c r="U20"/>
    </row>
    <row r="21" spans="1:21" x14ac:dyDescent="0.25">
      <c r="A21" s="63"/>
      <c r="B21" s="59" t="e">
        <f>VLOOKUP(A21,concorrenti!A:B,2,0)</f>
        <v>#N/A</v>
      </c>
      <c r="C21" s="12" t="e">
        <f>VLOOKUP(A21,concorrenti!A:E,5,0)</f>
        <v>#N/A</v>
      </c>
      <c r="D21" s="63"/>
      <c r="E21" s="63"/>
      <c r="G21" s="9"/>
      <c r="H21" s="105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1.5</v>
      </c>
      <c r="O21" s="4">
        <f t="shared" si="3"/>
        <v>1.69</v>
      </c>
      <c r="P21" s="6">
        <f t="shared" si="4"/>
        <v>0</v>
      </c>
      <c r="Q21" s="6"/>
      <c r="R21" s="6">
        <f t="shared" si="5"/>
        <v>0</v>
      </c>
    </row>
    <row r="22" spans="1:21" x14ac:dyDescent="0.25">
      <c r="A22" s="8"/>
      <c r="B22" s="59" t="e">
        <f>VLOOKUP(A22,concorrenti!A:B,2,0)</f>
        <v>#N/A</v>
      </c>
      <c r="C22" s="12" t="e">
        <f>VLOOKUP(A22,concorrenti!A:E,5,0)</f>
        <v>#N/A</v>
      </c>
      <c r="D22" s="63"/>
      <c r="E22" s="63"/>
      <c r="H22" s="105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1.5</v>
      </c>
      <c r="O22" s="4">
        <f t="shared" si="3"/>
        <v>1.69</v>
      </c>
      <c r="P22" s="6">
        <f t="shared" si="4"/>
        <v>0</v>
      </c>
      <c r="Q22" s="6"/>
      <c r="R22" s="6">
        <f t="shared" si="5"/>
        <v>0</v>
      </c>
      <c r="U22"/>
    </row>
    <row r="23" spans="1:21" x14ac:dyDescent="0.25">
      <c r="A23" s="63"/>
      <c r="B23" s="59" t="e">
        <f>VLOOKUP(A23,concorrenti!A:B,2,0)</f>
        <v>#N/A</v>
      </c>
      <c r="C23" s="12" t="e">
        <f>VLOOKUP(A23,concorrenti!A:E,5,0)</f>
        <v>#N/A</v>
      </c>
      <c r="D23" s="63"/>
      <c r="E23" s="63"/>
      <c r="H23" s="105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1.5</v>
      </c>
      <c r="O23" s="4">
        <f t="shared" si="3"/>
        <v>1.69</v>
      </c>
      <c r="P23" s="6">
        <f t="shared" si="4"/>
        <v>0</v>
      </c>
      <c r="Q23" s="6"/>
      <c r="R23" s="6">
        <f t="shared" si="5"/>
        <v>0</v>
      </c>
      <c r="U23"/>
    </row>
    <row r="24" spans="1:21" x14ac:dyDescent="0.25">
      <c r="A24" s="63"/>
      <c r="B24" s="59" t="e">
        <f>VLOOKUP(A24,concorrenti!A:B,2,0)</f>
        <v>#N/A</v>
      </c>
      <c r="C24" s="12" t="e">
        <f>VLOOKUP(A24,concorrenti!A:E,5,0)</f>
        <v>#N/A</v>
      </c>
      <c r="D24" s="63"/>
      <c r="E24" s="63"/>
      <c r="H24" s="105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1.5</v>
      </c>
      <c r="O24" s="4">
        <f t="shared" si="3"/>
        <v>1.69</v>
      </c>
      <c r="P24" s="6">
        <f t="shared" si="4"/>
        <v>0</v>
      </c>
      <c r="Q24" s="6"/>
      <c r="R24" s="6">
        <f t="shared" si="5"/>
        <v>0</v>
      </c>
    </row>
    <row r="25" spans="1:21" x14ac:dyDescent="0.25">
      <c r="A25" s="8"/>
      <c r="B25" s="59" t="e">
        <f>VLOOKUP(A25,concorrenti!A:B,2,0)</f>
        <v>#N/A</v>
      </c>
      <c r="C25" s="12" t="e">
        <f>VLOOKUP(A25,concorrenti!A:E,5,0)</f>
        <v>#N/A</v>
      </c>
      <c r="D25" s="63"/>
      <c r="E25" s="63"/>
      <c r="H25" s="105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1.5</v>
      </c>
      <c r="O25" s="4">
        <f t="shared" si="3"/>
        <v>1.69</v>
      </c>
      <c r="P25" s="93">
        <f t="shared" si="4"/>
        <v>0</v>
      </c>
      <c r="Q25" s="6"/>
      <c r="R25" s="6">
        <f t="shared" si="5"/>
        <v>0</v>
      </c>
      <c r="U25"/>
    </row>
    <row r="26" spans="1:21" x14ac:dyDescent="0.25">
      <c r="A26" s="63"/>
      <c r="B26" s="59" t="e">
        <f>VLOOKUP(A26,concorrenti!A:B,2,0)</f>
        <v>#N/A</v>
      </c>
      <c r="C26" s="12" t="e">
        <f>VLOOKUP(A26,concorrenti!A:E,5,0)</f>
        <v>#N/A</v>
      </c>
      <c r="D26" s="63"/>
      <c r="E26" s="63"/>
      <c r="G26" s="8"/>
      <c r="H26" s="105"/>
      <c r="I26" s="82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1.5</v>
      </c>
      <c r="O26" s="4">
        <f t="shared" si="3"/>
        <v>1.69</v>
      </c>
      <c r="P26" s="6">
        <f t="shared" si="4"/>
        <v>0</v>
      </c>
      <c r="Q26" s="6"/>
      <c r="R26" s="6">
        <f t="shared" si="5"/>
        <v>0</v>
      </c>
      <c r="U26"/>
    </row>
    <row r="27" spans="1:21" x14ac:dyDescent="0.25">
      <c r="A27" s="63"/>
      <c r="B27" s="59" t="e">
        <f>VLOOKUP(A27,concorrenti!A:B,2,0)</f>
        <v>#N/A</v>
      </c>
      <c r="C27" s="12" t="e">
        <f>VLOOKUP(A27,concorrenti!A:E,5,0)</f>
        <v>#N/A</v>
      </c>
      <c r="D27" s="63"/>
      <c r="E27" s="63"/>
      <c r="H27" s="105"/>
      <c r="I27" s="82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1.5</v>
      </c>
      <c r="O27" s="4">
        <f t="shared" si="3"/>
        <v>1.69</v>
      </c>
      <c r="P27" s="6">
        <f t="shared" si="4"/>
        <v>0</v>
      </c>
      <c r="Q27" s="6"/>
      <c r="R27" s="6">
        <f t="shared" si="5"/>
        <v>0</v>
      </c>
      <c r="U27"/>
    </row>
    <row r="28" spans="1:21" x14ac:dyDescent="0.25">
      <c r="A28" s="63"/>
      <c r="B28" s="59" t="e">
        <f>VLOOKUP(A28,concorrenti!A:B,2,0)</f>
        <v>#N/A</v>
      </c>
      <c r="C28" s="12" t="e">
        <f>VLOOKUP(A28,concorrenti!A:E,5,0)</f>
        <v>#N/A</v>
      </c>
      <c r="D28" s="63"/>
      <c r="E28" s="63"/>
      <c r="H28" s="105"/>
      <c r="I28" s="82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1.5</v>
      </c>
      <c r="O28" s="4">
        <f t="shared" si="3"/>
        <v>1.69</v>
      </c>
      <c r="P28" s="6">
        <f t="shared" si="4"/>
        <v>0</v>
      </c>
      <c r="Q28" s="6"/>
      <c r="R28" s="6">
        <f t="shared" si="5"/>
        <v>0</v>
      </c>
      <c r="U28"/>
    </row>
    <row r="29" spans="1:21" x14ac:dyDescent="0.25">
      <c r="A29" s="63"/>
      <c r="B29" s="59" t="e">
        <f>VLOOKUP(A29,concorrenti!A:B,2,0)</f>
        <v>#N/A</v>
      </c>
      <c r="C29" s="12" t="e">
        <f>VLOOKUP(A29,concorrenti!A:E,5,0)</f>
        <v>#N/A</v>
      </c>
      <c r="D29" s="63"/>
      <c r="E29" s="107"/>
      <c r="H29" s="105"/>
      <c r="I29" s="82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1.5</v>
      </c>
      <c r="O29" s="4">
        <f t="shared" si="3"/>
        <v>1.69</v>
      </c>
      <c r="P29" s="6">
        <f t="shared" si="4"/>
        <v>0</v>
      </c>
      <c r="Q29" s="6"/>
      <c r="R29" s="6">
        <f t="shared" si="5"/>
        <v>0</v>
      </c>
      <c r="U29"/>
    </row>
    <row r="30" spans="1:21" x14ac:dyDescent="0.25">
      <c r="A30" s="63"/>
      <c r="B30" s="59" t="e">
        <f>VLOOKUP(A30,concorrenti!A:B,2,0)</f>
        <v>#N/A</v>
      </c>
      <c r="C30" s="12" t="e">
        <f>VLOOKUP(A30,concorrenti!A:E,5,0)</f>
        <v>#N/A</v>
      </c>
      <c r="D30" s="63"/>
      <c r="E30" s="63"/>
      <c r="H30" s="105"/>
      <c r="I30" s="82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1.5</v>
      </c>
      <c r="O30" s="4">
        <f t="shared" si="3"/>
        <v>1.69</v>
      </c>
      <c r="P30" s="97">
        <f t="shared" si="4"/>
        <v>0</v>
      </c>
      <c r="Q30" s="6"/>
      <c r="R30" s="6">
        <f t="shared" si="5"/>
        <v>0</v>
      </c>
      <c r="U30"/>
    </row>
    <row r="31" spans="1:21" x14ac:dyDescent="0.25">
      <c r="A31" s="63"/>
      <c r="B31" s="59" t="e">
        <f>VLOOKUP(A31,concorrenti!A:B,2,0)</f>
        <v>#N/A</v>
      </c>
      <c r="C31" s="12" t="e">
        <f>VLOOKUP(A31,concorrenti!A:E,5,0)</f>
        <v>#N/A</v>
      </c>
      <c r="D31" s="63"/>
      <c r="E31" s="63"/>
      <c r="H31" s="105"/>
      <c r="I31" s="82" t="e">
        <f>IF(C31&lt;&gt;0,((1+RIGHT(F31,2)/100)-0.1),(1+RIGHT(F31,2)/100))+1</f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1.5</v>
      </c>
      <c r="O31" s="4">
        <f t="shared" si="3"/>
        <v>1.69</v>
      </c>
      <c r="P31" s="104">
        <f t="shared" si="4"/>
        <v>0</v>
      </c>
      <c r="Q31" s="6"/>
      <c r="R31" s="6">
        <f t="shared" si="5"/>
        <v>0</v>
      </c>
      <c r="U31"/>
    </row>
    <row r="32" spans="1:21" x14ac:dyDescent="0.25">
      <c r="A32" s="63"/>
      <c r="B32" s="59" t="e">
        <f>VLOOKUP(A32,concorrenti!A:B,2,0)</f>
        <v>#N/A</v>
      </c>
      <c r="C32" s="12" t="e">
        <f>VLOOKUP(A32,concorrenti!A:E,5,0)</f>
        <v>#N/A</v>
      </c>
      <c r="D32" s="63"/>
      <c r="E32" s="63"/>
      <c r="H32" s="105"/>
      <c r="I32" s="82" t="e">
        <f t="shared" ref="I32:I47" si="6">IF(C32&lt;&gt;0,((1+RIGHT(F32,2)/100)-0.1),(1+RIGHT(F32,2)/100))</f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1.5</v>
      </c>
      <c r="O32" s="4">
        <f t="shared" si="3"/>
        <v>1.69</v>
      </c>
      <c r="P32" s="6">
        <f t="shared" si="4"/>
        <v>0</v>
      </c>
      <c r="Q32" s="6"/>
      <c r="R32" s="6">
        <f t="shared" si="5"/>
        <v>0</v>
      </c>
      <c r="U32"/>
    </row>
    <row r="33" spans="1:21" x14ac:dyDescent="0.25">
      <c r="A33" s="63"/>
      <c r="B33" s="59" t="e">
        <f>VLOOKUP(A33,concorrenti!A:B,2,0)</f>
        <v>#N/A</v>
      </c>
      <c r="C33" s="12" t="e">
        <f>VLOOKUP(A33,concorrenti!A:E,5,0)</f>
        <v>#N/A</v>
      </c>
      <c r="D33" s="63"/>
      <c r="E33" s="63"/>
      <c r="H33" s="105"/>
      <c r="I33" s="82" t="e">
        <f t="shared" si="6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1.5</v>
      </c>
      <c r="O33" s="4">
        <f t="shared" si="3"/>
        <v>1.69</v>
      </c>
      <c r="P33" s="6">
        <f t="shared" si="4"/>
        <v>0</v>
      </c>
      <c r="Q33" s="6"/>
      <c r="R33" s="6">
        <f t="shared" si="5"/>
        <v>0</v>
      </c>
      <c r="U33"/>
    </row>
    <row r="34" spans="1:21" x14ac:dyDescent="0.25">
      <c r="A34" s="63"/>
      <c r="B34" s="59" t="e">
        <f>VLOOKUP(A34,concorrenti!A:B,2,0)</f>
        <v>#N/A</v>
      </c>
      <c r="C34" s="12" t="e">
        <f>VLOOKUP(A34,concorrenti!A:E,5,0)</f>
        <v>#N/A</v>
      </c>
      <c r="D34" s="63"/>
      <c r="E34" s="63"/>
      <c r="H34" s="105"/>
      <c r="I34" s="82" t="e">
        <f t="shared" si="6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1.5</v>
      </c>
      <c r="O34" s="4">
        <f t="shared" si="3"/>
        <v>1.69</v>
      </c>
      <c r="P34" s="97">
        <f t="shared" si="4"/>
        <v>0</v>
      </c>
      <c r="Q34" s="6"/>
      <c r="R34" s="6">
        <f t="shared" si="5"/>
        <v>0</v>
      </c>
      <c r="U34"/>
    </row>
    <row r="35" spans="1:21" x14ac:dyDescent="0.25">
      <c r="A35" s="63"/>
      <c r="B35" s="59" t="e">
        <f>VLOOKUP(A35,concorrenti!A:B,2,0)</f>
        <v>#N/A</v>
      </c>
      <c r="C35" s="12" t="e">
        <f>VLOOKUP(A35,concorrenti!A:E,5,0)</f>
        <v>#N/A</v>
      </c>
      <c r="D35" s="63"/>
      <c r="E35" s="63"/>
      <c r="G35" s="8"/>
      <c r="H35" s="105"/>
      <c r="I35" s="82" t="e">
        <f t="shared" si="6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1.5</v>
      </c>
      <c r="O35" s="4">
        <f t="shared" si="3"/>
        <v>1.69</v>
      </c>
      <c r="P35" s="6">
        <f t="shared" si="4"/>
        <v>0</v>
      </c>
      <c r="Q35" s="6"/>
      <c r="R35" s="6">
        <f t="shared" si="5"/>
        <v>0</v>
      </c>
      <c r="U35"/>
    </row>
    <row r="36" spans="1:21" x14ac:dyDescent="0.25">
      <c r="A36" s="63"/>
      <c r="B36" s="59" t="e">
        <f>VLOOKUP(A36,concorrenti!A:B,2,0)</f>
        <v>#N/A</v>
      </c>
      <c r="C36" s="12" t="e">
        <f>VLOOKUP(A36,concorrenti!A:E,5,0)</f>
        <v>#N/A</v>
      </c>
      <c r="D36" s="63"/>
      <c r="E36" s="63"/>
      <c r="H36" s="105"/>
      <c r="I36" s="82" t="e">
        <f t="shared" si="6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1.5</v>
      </c>
      <c r="O36" s="4">
        <f t="shared" si="3"/>
        <v>1.69</v>
      </c>
      <c r="P36" s="6">
        <f t="shared" si="4"/>
        <v>0</v>
      </c>
      <c r="Q36" s="6"/>
      <c r="R36" s="6">
        <f t="shared" si="5"/>
        <v>0</v>
      </c>
      <c r="U36"/>
    </row>
    <row r="37" spans="1:21" x14ac:dyDescent="0.25">
      <c r="A37" s="63"/>
      <c r="B37" s="59" t="e">
        <f>VLOOKUP(A37,concorrenti!A:B,2,0)</f>
        <v>#N/A</v>
      </c>
      <c r="C37" s="12" t="e">
        <f>VLOOKUP(A37,concorrenti!A:E,5,0)</f>
        <v>#N/A</v>
      </c>
      <c r="D37" s="63"/>
      <c r="E37" s="63"/>
      <c r="G37" s="9"/>
      <c r="H37" s="105"/>
      <c r="I37" s="82" t="e">
        <f t="shared" si="6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1.5</v>
      </c>
      <c r="O37" s="4">
        <f t="shared" si="3"/>
        <v>1.69</v>
      </c>
      <c r="P37" s="6">
        <f t="shared" si="4"/>
        <v>0</v>
      </c>
      <c r="Q37" s="6"/>
      <c r="R37" s="6">
        <f t="shared" si="5"/>
        <v>0</v>
      </c>
      <c r="U37"/>
    </row>
    <row r="38" spans="1:21" x14ac:dyDescent="0.25">
      <c r="A38" s="63"/>
      <c r="B38" s="59" t="e">
        <f>VLOOKUP(A38,concorrenti!A:B,2,0)</f>
        <v>#N/A</v>
      </c>
      <c r="C38" s="12" t="e">
        <f>VLOOKUP(A38,concorrenti!A:E,5,0)</f>
        <v>#N/A</v>
      </c>
      <c r="D38" s="63"/>
      <c r="E38" s="63"/>
      <c r="H38" s="105"/>
      <c r="I38" s="82" t="e">
        <f t="shared" si="6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1.5</v>
      </c>
      <c r="O38" s="4">
        <f t="shared" si="3"/>
        <v>1.69</v>
      </c>
      <c r="P38" s="6">
        <f t="shared" si="4"/>
        <v>0</v>
      </c>
      <c r="Q38" s="6"/>
      <c r="R38" s="6">
        <f t="shared" si="5"/>
        <v>0</v>
      </c>
      <c r="U38"/>
    </row>
    <row r="39" spans="1:21" x14ac:dyDescent="0.25">
      <c r="A39" s="63"/>
      <c r="B39" s="59" t="e">
        <f>VLOOKUP(A39,concorrenti!A:B,2,0)</f>
        <v>#N/A</v>
      </c>
      <c r="C39" s="12" t="e">
        <f>VLOOKUP(A39,concorrenti!A:E,5,0)</f>
        <v>#N/A</v>
      </c>
      <c r="D39" s="63"/>
      <c r="E39" s="107"/>
      <c r="H39" s="105"/>
      <c r="I39" s="82" t="e">
        <f t="shared" si="6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1.5</v>
      </c>
      <c r="O39" s="4">
        <f t="shared" si="3"/>
        <v>1.69</v>
      </c>
      <c r="P39" s="6">
        <f t="shared" si="4"/>
        <v>0</v>
      </c>
      <c r="Q39" s="6"/>
      <c r="R39" s="6">
        <f t="shared" si="5"/>
        <v>0</v>
      </c>
      <c r="U39"/>
    </row>
    <row r="40" spans="1:21" x14ac:dyDescent="0.25">
      <c r="A40" s="63"/>
      <c r="B40" s="59" t="e">
        <f>VLOOKUP(A40,concorrenti!A:B,2,0)</f>
        <v>#N/A</v>
      </c>
      <c r="C40" s="12" t="e">
        <f>VLOOKUP(A40,concorrenti!A:E,5,0)</f>
        <v>#N/A</v>
      </c>
      <c r="D40" s="63"/>
      <c r="E40" s="63"/>
      <c r="H40" s="105"/>
      <c r="I40" s="82" t="e">
        <f t="shared" si="6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1.5</v>
      </c>
      <c r="O40" s="4">
        <f t="shared" si="3"/>
        <v>1.69</v>
      </c>
      <c r="P40" s="6">
        <f t="shared" si="4"/>
        <v>0</v>
      </c>
      <c r="Q40" s="6"/>
      <c r="R40" s="6">
        <f t="shared" si="5"/>
        <v>0</v>
      </c>
      <c r="U40"/>
    </row>
    <row r="41" spans="1:21" x14ac:dyDescent="0.25">
      <c r="A41" s="63"/>
      <c r="B41" s="59" t="e">
        <f>VLOOKUP(A41,concorrenti!A:B,2,0)</f>
        <v>#N/A</v>
      </c>
      <c r="C41" s="12" t="e">
        <f>VLOOKUP(A41,concorrenti!A:E,5,0)</f>
        <v>#N/A</v>
      </c>
      <c r="D41" s="63"/>
      <c r="E41" s="107"/>
      <c r="H41" s="105"/>
      <c r="I41" s="82" t="e">
        <f t="shared" si="6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1.5</v>
      </c>
      <c r="O41" s="4">
        <f t="shared" si="3"/>
        <v>1.69</v>
      </c>
      <c r="P41" s="6">
        <f t="shared" si="4"/>
        <v>0</v>
      </c>
      <c r="Q41" s="6"/>
      <c r="R41" s="6">
        <f t="shared" si="5"/>
        <v>0</v>
      </c>
      <c r="U41"/>
    </row>
    <row r="42" spans="1:21" x14ac:dyDescent="0.25">
      <c r="A42" s="63"/>
      <c r="B42" s="59" t="e">
        <f>VLOOKUP(A42,concorrenti!A:B,2,0)</f>
        <v>#N/A</v>
      </c>
      <c r="C42" s="12" t="e">
        <f>VLOOKUP(A42,concorrenti!A:E,5,0)</f>
        <v>#N/A</v>
      </c>
      <c r="D42" s="63"/>
      <c r="E42" s="63"/>
      <c r="H42" s="105"/>
      <c r="I42" s="82" t="e">
        <f t="shared" si="6"/>
        <v>#N/A</v>
      </c>
      <c r="J42" s="4" t="e">
        <f t="shared" si="1"/>
        <v>#N/A</v>
      </c>
      <c r="L42">
        <v>31</v>
      </c>
      <c r="M42">
        <f>VLOOKUP(L42,Regolamento!A:B,2,1)</f>
        <v>10</v>
      </c>
      <c r="N42" s="4">
        <f t="shared" si="2"/>
        <v>1.5</v>
      </c>
      <c r="O42" s="4">
        <f t="shared" si="3"/>
        <v>1.69</v>
      </c>
      <c r="P42" s="6">
        <f t="shared" si="4"/>
        <v>0</v>
      </c>
      <c r="Q42" s="6"/>
      <c r="R42" s="6">
        <f t="shared" si="5"/>
        <v>0</v>
      </c>
    </row>
    <row r="43" spans="1:21" x14ac:dyDescent="0.25">
      <c r="A43" s="63"/>
      <c r="B43" s="59" t="e">
        <f>VLOOKUP(A43,concorrenti!A:B,2,0)</f>
        <v>#N/A</v>
      </c>
      <c r="C43" s="12" t="e">
        <f>VLOOKUP(A43,concorrenti!A:E,5,0)</f>
        <v>#N/A</v>
      </c>
      <c r="D43" s="63"/>
      <c r="E43" s="63"/>
      <c r="H43" s="105"/>
      <c r="I43" s="82" t="e">
        <f t="shared" si="6"/>
        <v>#N/A</v>
      </c>
      <c r="J43" s="4" t="e">
        <f t="shared" si="1"/>
        <v>#N/A</v>
      </c>
      <c r="L43">
        <v>32</v>
      </c>
      <c r="M43">
        <f>VLOOKUP(L43,Regolamento!A:B,2,1)</f>
        <v>9</v>
      </c>
      <c r="N43" s="4">
        <f t="shared" si="2"/>
        <v>1.5</v>
      </c>
      <c r="O43" s="4">
        <f t="shared" si="3"/>
        <v>1.69</v>
      </c>
      <c r="P43" s="6">
        <f t="shared" si="4"/>
        <v>0</v>
      </c>
      <c r="Q43" s="6"/>
      <c r="R43" s="6">
        <f t="shared" si="5"/>
        <v>0</v>
      </c>
    </row>
    <row r="44" spans="1:21" x14ac:dyDescent="0.25">
      <c r="A44" s="63"/>
      <c r="B44" s="59" t="e">
        <f>VLOOKUP(A44,concorrenti!A:B,2,0)</f>
        <v>#N/A</v>
      </c>
      <c r="C44" s="12" t="e">
        <f>VLOOKUP(A44,concorrenti!A:E,5,0)</f>
        <v>#N/A</v>
      </c>
      <c r="D44" s="63"/>
      <c r="E44" s="63"/>
      <c r="H44" s="105"/>
      <c r="I44" s="82" t="e">
        <f t="shared" si="6"/>
        <v>#N/A</v>
      </c>
      <c r="J44" s="4" t="e">
        <f t="shared" ref="J44:J68" si="7">+H44*I44</f>
        <v>#N/A</v>
      </c>
      <c r="L44">
        <v>33</v>
      </c>
      <c r="M44">
        <f>VLOOKUP(L44,Regolamento!A:B,2,1)</f>
        <v>8</v>
      </c>
      <c r="N44" s="4">
        <f t="shared" ref="N44:N68" si="8">1+E$5/100</f>
        <v>1.5</v>
      </c>
      <c r="O44" s="4">
        <f t="shared" ref="O44:O68" si="9">1+E$6/100</f>
        <v>1.69</v>
      </c>
      <c r="P44" s="104">
        <f t="shared" ref="P44:P68" si="10">IF(H44&lt;&gt;0,+M44*N44*O44,0)</f>
        <v>0</v>
      </c>
      <c r="Q44" s="6"/>
      <c r="R44" s="6">
        <f t="shared" ref="R44:R69" si="11">+H44/E$5</f>
        <v>0</v>
      </c>
    </row>
    <row r="45" spans="1:21" x14ac:dyDescent="0.25">
      <c r="A45" s="63"/>
      <c r="B45" s="59" t="e">
        <f>VLOOKUP(A45,concorrenti!A:B,2,0)</f>
        <v>#N/A</v>
      </c>
      <c r="C45" s="12" t="e">
        <f>VLOOKUP(A45,concorrenti!A:E,5,0)</f>
        <v>#N/A</v>
      </c>
      <c r="D45" s="63"/>
      <c r="E45" s="63"/>
      <c r="H45" s="105"/>
      <c r="I45" s="82" t="e">
        <f t="shared" si="6"/>
        <v>#N/A</v>
      </c>
      <c r="J45" s="4" t="e">
        <f t="shared" si="7"/>
        <v>#N/A</v>
      </c>
      <c r="L45">
        <v>34</v>
      </c>
      <c r="M45">
        <f>VLOOKUP(L45,Regolamento!A:B,2,1)</f>
        <v>7</v>
      </c>
      <c r="N45" s="4">
        <f t="shared" si="8"/>
        <v>1.5</v>
      </c>
      <c r="O45" s="4">
        <f t="shared" si="9"/>
        <v>1.69</v>
      </c>
      <c r="P45" s="104">
        <f t="shared" si="10"/>
        <v>0</v>
      </c>
      <c r="Q45" s="6"/>
      <c r="R45" s="6">
        <f t="shared" si="11"/>
        <v>0</v>
      </c>
    </row>
    <row r="46" spans="1:21" x14ac:dyDescent="0.25">
      <c r="A46" s="63"/>
      <c r="B46" s="59" t="e">
        <f>VLOOKUP(A46,concorrenti!A:B,2,0)</f>
        <v>#N/A</v>
      </c>
      <c r="C46" s="12" t="e">
        <f>VLOOKUP(A46,concorrenti!A:E,5,0)</f>
        <v>#N/A</v>
      </c>
      <c r="D46" s="63"/>
      <c r="E46" s="63"/>
      <c r="H46" s="105"/>
      <c r="I46" s="82" t="e">
        <f t="shared" si="6"/>
        <v>#N/A</v>
      </c>
      <c r="J46" s="4" t="e">
        <f t="shared" si="7"/>
        <v>#N/A</v>
      </c>
      <c r="L46">
        <v>35</v>
      </c>
      <c r="M46">
        <f>VLOOKUP(L46,Regolamento!A:B,2,1)</f>
        <v>6</v>
      </c>
      <c r="N46" s="4">
        <f t="shared" si="8"/>
        <v>1.5</v>
      </c>
      <c r="O46" s="4">
        <f t="shared" si="9"/>
        <v>1.69</v>
      </c>
      <c r="P46" s="6">
        <f t="shared" si="10"/>
        <v>0</v>
      </c>
      <c r="Q46" s="6"/>
      <c r="R46" s="6">
        <f t="shared" si="11"/>
        <v>0</v>
      </c>
    </row>
    <row r="47" spans="1:21" x14ac:dyDescent="0.25">
      <c r="A47" s="63"/>
      <c r="B47" s="59" t="e">
        <f>VLOOKUP(A47,concorrenti!A:B,2,0)</f>
        <v>#N/A</v>
      </c>
      <c r="C47" s="12" t="e">
        <f>VLOOKUP(A47,concorrenti!A:E,5,0)</f>
        <v>#N/A</v>
      </c>
      <c r="D47" s="63"/>
      <c r="E47" s="63"/>
      <c r="H47" s="106"/>
      <c r="I47" s="82" t="e">
        <f t="shared" si="6"/>
        <v>#N/A</v>
      </c>
      <c r="J47" s="4" t="e">
        <f t="shared" si="7"/>
        <v>#N/A</v>
      </c>
      <c r="L47">
        <v>36</v>
      </c>
      <c r="M47">
        <f>VLOOKUP(L47,Regolamento!A:B,2,1)</f>
        <v>5</v>
      </c>
      <c r="N47" s="4">
        <f t="shared" si="8"/>
        <v>1.5</v>
      </c>
      <c r="O47" s="4">
        <f t="shared" si="9"/>
        <v>1.69</v>
      </c>
      <c r="P47" s="6">
        <f t="shared" si="10"/>
        <v>0</v>
      </c>
      <c r="Q47" s="6"/>
      <c r="R47" s="6">
        <f t="shared" si="11"/>
        <v>0</v>
      </c>
    </row>
    <row r="48" spans="1:21" x14ac:dyDescent="0.25">
      <c r="A48" s="63"/>
      <c r="B48" s="59" t="e">
        <f>VLOOKUP(A48,concorrenti!A:B,2,0)</f>
        <v>#N/A</v>
      </c>
      <c r="C48" s="12" t="e">
        <f>VLOOKUP(A48,concorrenti!A:E,5,0)</f>
        <v>#N/A</v>
      </c>
      <c r="D48" s="63"/>
      <c r="E48" s="63"/>
      <c r="H48" s="105"/>
      <c r="I48" s="82" t="e">
        <f>IF(C48&lt;&gt;0,((1+RIGHT(F48,2)/100)-0.1),(1+RIGHT(F48,2)/100))+1</f>
        <v>#N/A</v>
      </c>
      <c r="J48" s="4" t="e">
        <f t="shared" si="7"/>
        <v>#N/A</v>
      </c>
      <c r="L48">
        <v>37</v>
      </c>
      <c r="M48">
        <f>VLOOKUP(L48,Regolamento!A:B,2,1)</f>
        <v>4</v>
      </c>
      <c r="N48" s="4">
        <f t="shared" si="8"/>
        <v>1.5</v>
      </c>
      <c r="O48" s="4">
        <f t="shared" si="9"/>
        <v>1.69</v>
      </c>
      <c r="P48" s="104">
        <f t="shared" si="10"/>
        <v>0</v>
      </c>
      <c r="Q48" s="6"/>
      <c r="R48" s="6">
        <f t="shared" si="11"/>
        <v>0</v>
      </c>
    </row>
    <row r="49" spans="1:18" x14ac:dyDescent="0.25">
      <c r="A49" s="63"/>
      <c r="B49" s="59" t="e">
        <f>VLOOKUP(A49,concorrenti!A:B,2,0)</f>
        <v>#N/A</v>
      </c>
      <c r="C49" s="12" t="e">
        <f>VLOOKUP(A49,concorrenti!A:E,5,0)</f>
        <v>#N/A</v>
      </c>
      <c r="D49" s="63"/>
      <c r="E49" s="63"/>
      <c r="H49" s="106"/>
      <c r="I49" s="82" t="e">
        <f t="shared" ref="I49:I64" si="12">IF(C49&lt;&gt;0,((1+RIGHT(F49,2)/100)-0.1),(1+RIGHT(F49,2)/100))</f>
        <v>#N/A</v>
      </c>
      <c r="J49" s="4" t="e">
        <f t="shared" si="7"/>
        <v>#N/A</v>
      </c>
      <c r="L49">
        <v>38</v>
      </c>
      <c r="M49">
        <f>VLOOKUP(L49,Regolamento!A:B,2,1)</f>
        <v>3</v>
      </c>
      <c r="N49" s="4">
        <f t="shared" si="8"/>
        <v>1.5</v>
      </c>
      <c r="O49" s="4">
        <f t="shared" si="9"/>
        <v>1.69</v>
      </c>
      <c r="P49" s="6">
        <f t="shared" si="10"/>
        <v>0</v>
      </c>
      <c r="Q49" s="6"/>
      <c r="R49" s="6">
        <f t="shared" si="11"/>
        <v>0</v>
      </c>
    </row>
    <row r="50" spans="1:18" x14ac:dyDescent="0.25">
      <c r="A50" s="63"/>
      <c r="B50" s="59" t="e">
        <f>VLOOKUP(A50,concorrenti!A:B,2,0)</f>
        <v>#N/A</v>
      </c>
      <c r="C50" s="12" t="e">
        <f>VLOOKUP(A50,concorrenti!A:E,5,0)</f>
        <v>#N/A</v>
      </c>
      <c r="D50" s="63"/>
      <c r="E50" s="63"/>
      <c r="H50" s="106"/>
      <c r="I50" s="82" t="e">
        <f t="shared" si="12"/>
        <v>#N/A</v>
      </c>
      <c r="J50" s="4" t="e">
        <f t="shared" si="7"/>
        <v>#N/A</v>
      </c>
      <c r="L50">
        <v>39</v>
      </c>
      <c r="M50">
        <f>VLOOKUP(L50,Regolamento!A:B,2,1)</f>
        <v>2</v>
      </c>
      <c r="N50" s="4">
        <f t="shared" si="8"/>
        <v>1.5</v>
      </c>
      <c r="O50" s="4">
        <f t="shared" si="9"/>
        <v>1.69</v>
      </c>
      <c r="P50" s="6">
        <f t="shared" si="10"/>
        <v>0</v>
      </c>
      <c r="Q50" s="6"/>
      <c r="R50" s="6">
        <f t="shared" si="11"/>
        <v>0</v>
      </c>
    </row>
    <row r="51" spans="1:18" x14ac:dyDescent="0.25">
      <c r="A51" s="63"/>
      <c r="B51" s="59" t="e">
        <f>VLOOKUP(A51,concorrenti!A:B,2,0)</f>
        <v>#N/A</v>
      </c>
      <c r="C51" s="12" t="e">
        <f>VLOOKUP(A51,concorrenti!A:E,5,0)</f>
        <v>#N/A</v>
      </c>
      <c r="D51" s="63"/>
      <c r="E51" s="63"/>
      <c r="H51" s="106"/>
      <c r="I51" s="82" t="e">
        <f t="shared" si="12"/>
        <v>#N/A</v>
      </c>
      <c r="J51" s="4" t="e">
        <f t="shared" si="7"/>
        <v>#N/A</v>
      </c>
      <c r="L51">
        <v>40</v>
      </c>
      <c r="M51">
        <f>VLOOKUP(L51,Regolamento!A:B,2,1)</f>
        <v>1</v>
      </c>
      <c r="N51" s="4">
        <f t="shared" si="8"/>
        <v>1.5</v>
      </c>
      <c r="O51" s="4">
        <f t="shared" si="9"/>
        <v>1.69</v>
      </c>
      <c r="P51" s="6">
        <f t="shared" si="10"/>
        <v>0</v>
      </c>
      <c r="Q51" s="6"/>
      <c r="R51" s="6">
        <f t="shared" si="11"/>
        <v>0</v>
      </c>
    </row>
    <row r="52" spans="1:18" x14ac:dyDescent="0.25">
      <c r="A52" s="63"/>
      <c r="B52" s="59" t="e">
        <f>VLOOKUP(A52,concorrenti!A:B,2,0)</f>
        <v>#N/A</v>
      </c>
      <c r="C52" s="12" t="e">
        <f>VLOOKUP(A52,concorrenti!A:E,5,0)</f>
        <v>#N/A</v>
      </c>
      <c r="D52" s="63"/>
      <c r="E52" s="63"/>
      <c r="H52" s="106"/>
      <c r="I52" s="82" t="e">
        <f t="shared" si="12"/>
        <v>#N/A</v>
      </c>
      <c r="J52" s="4" t="e">
        <f t="shared" si="7"/>
        <v>#N/A</v>
      </c>
      <c r="L52">
        <v>41</v>
      </c>
      <c r="M52">
        <f>VLOOKUP(L52,Regolamento!A:B,2,1)</f>
        <v>0.5</v>
      </c>
      <c r="N52" s="4">
        <f t="shared" si="8"/>
        <v>1.5</v>
      </c>
      <c r="O52" s="4">
        <f t="shared" si="9"/>
        <v>1.69</v>
      </c>
      <c r="P52" s="6">
        <f t="shared" si="10"/>
        <v>0</v>
      </c>
      <c r="Q52" s="6"/>
      <c r="R52" s="6">
        <f t="shared" si="11"/>
        <v>0</v>
      </c>
    </row>
    <row r="53" spans="1:18" x14ac:dyDescent="0.25">
      <c r="A53" s="63"/>
      <c r="B53" s="59" t="e">
        <f>VLOOKUP(A53,concorrenti!A:B,2,0)</f>
        <v>#N/A</v>
      </c>
      <c r="C53" s="12" t="e">
        <f>VLOOKUP(A53,concorrenti!A:E,5,0)</f>
        <v>#N/A</v>
      </c>
      <c r="D53" s="63"/>
      <c r="E53" s="63"/>
      <c r="H53" s="106"/>
      <c r="I53" s="82" t="e">
        <f t="shared" si="12"/>
        <v>#N/A</v>
      </c>
      <c r="J53" s="4" t="e">
        <f t="shared" si="7"/>
        <v>#N/A</v>
      </c>
      <c r="L53">
        <v>42</v>
      </c>
      <c r="M53">
        <f>VLOOKUP(L53,Regolamento!A:B,2,1)</f>
        <v>0.5</v>
      </c>
      <c r="N53" s="4">
        <f t="shared" si="8"/>
        <v>1.5</v>
      </c>
      <c r="O53" s="4">
        <f t="shared" si="9"/>
        <v>1.69</v>
      </c>
      <c r="P53" s="6">
        <f t="shared" si="10"/>
        <v>0</v>
      </c>
      <c r="Q53" s="6"/>
      <c r="R53" s="6">
        <f t="shared" si="11"/>
        <v>0</v>
      </c>
    </row>
    <row r="54" spans="1:18" x14ac:dyDescent="0.25">
      <c r="A54" s="63"/>
      <c r="B54" s="59" t="e">
        <f>VLOOKUP(A54,concorrenti!A:B,2,0)</f>
        <v>#N/A</v>
      </c>
      <c r="C54" s="12" t="e">
        <f>VLOOKUP(A54,concorrenti!A:E,5,0)</f>
        <v>#N/A</v>
      </c>
      <c r="D54" s="63"/>
      <c r="E54" s="63"/>
      <c r="H54" s="106"/>
      <c r="I54" s="82" t="e">
        <f t="shared" si="12"/>
        <v>#N/A</v>
      </c>
      <c r="J54" s="4" t="e">
        <f t="shared" si="7"/>
        <v>#N/A</v>
      </c>
      <c r="L54">
        <v>43</v>
      </c>
      <c r="M54">
        <f>VLOOKUP(L54,Regolamento!A:B,2,1)</f>
        <v>0.5</v>
      </c>
      <c r="N54" s="4">
        <f t="shared" si="8"/>
        <v>1.5</v>
      </c>
      <c r="O54" s="4">
        <f t="shared" si="9"/>
        <v>1.69</v>
      </c>
      <c r="P54" s="6">
        <f t="shared" si="10"/>
        <v>0</v>
      </c>
      <c r="Q54" s="6"/>
      <c r="R54" s="6">
        <f t="shared" si="11"/>
        <v>0</v>
      </c>
    </row>
    <row r="55" spans="1:18" x14ac:dyDescent="0.25">
      <c r="A55" s="63"/>
      <c r="B55" s="59" t="e">
        <f>VLOOKUP(A55,concorrenti!A:B,2,0)</f>
        <v>#N/A</v>
      </c>
      <c r="C55" s="12" t="e">
        <f>VLOOKUP(A55,concorrenti!A:E,5,0)</f>
        <v>#N/A</v>
      </c>
      <c r="D55" s="63"/>
      <c r="E55" s="63"/>
      <c r="H55" s="106"/>
      <c r="I55" s="82" t="e">
        <f t="shared" si="12"/>
        <v>#N/A</v>
      </c>
      <c r="J55" s="4" t="e">
        <f t="shared" si="7"/>
        <v>#N/A</v>
      </c>
      <c r="L55">
        <v>44</v>
      </c>
      <c r="M55">
        <f>VLOOKUP(L55,Regolamento!A:B,2,1)</f>
        <v>0.5</v>
      </c>
      <c r="N55" s="4">
        <f t="shared" si="8"/>
        <v>1.5</v>
      </c>
      <c r="O55" s="4">
        <f t="shared" si="9"/>
        <v>1.69</v>
      </c>
      <c r="P55" s="6">
        <f t="shared" si="10"/>
        <v>0</v>
      </c>
      <c r="Q55" s="6"/>
      <c r="R55" s="6">
        <f t="shared" si="11"/>
        <v>0</v>
      </c>
    </row>
    <row r="56" spans="1:18" x14ac:dyDescent="0.25">
      <c r="A56" s="63"/>
      <c r="B56" s="59" t="e">
        <f>VLOOKUP(A56,concorrenti!A:B,2,0)</f>
        <v>#N/A</v>
      </c>
      <c r="C56" s="12" t="e">
        <f>VLOOKUP(A56,concorrenti!A:E,5,0)</f>
        <v>#N/A</v>
      </c>
      <c r="D56" s="63"/>
      <c r="E56" s="63"/>
      <c r="H56" s="106"/>
      <c r="I56" s="82" t="e">
        <f t="shared" si="12"/>
        <v>#N/A</v>
      </c>
      <c r="J56" s="4" t="e">
        <f t="shared" si="7"/>
        <v>#N/A</v>
      </c>
      <c r="L56">
        <v>45</v>
      </c>
      <c r="M56">
        <f>VLOOKUP(L56,Regolamento!A:B,2,1)</f>
        <v>0.5</v>
      </c>
      <c r="N56" s="4">
        <f t="shared" si="8"/>
        <v>1.5</v>
      </c>
      <c r="O56" s="4">
        <f t="shared" si="9"/>
        <v>1.69</v>
      </c>
      <c r="P56" s="6">
        <f t="shared" si="10"/>
        <v>0</v>
      </c>
      <c r="Q56" s="6"/>
      <c r="R56" s="6">
        <f t="shared" si="11"/>
        <v>0</v>
      </c>
    </row>
    <row r="57" spans="1:18" x14ac:dyDescent="0.25">
      <c r="A57" s="63"/>
      <c r="B57" s="59" t="e">
        <f>VLOOKUP(A57,concorrenti!A:B,2,0)</f>
        <v>#N/A</v>
      </c>
      <c r="C57" s="12" t="e">
        <f>VLOOKUP(A57,concorrenti!A:E,5,0)</f>
        <v>#N/A</v>
      </c>
      <c r="D57" s="63"/>
      <c r="E57" s="63"/>
      <c r="H57" s="106"/>
      <c r="I57" s="82" t="e">
        <f t="shared" si="12"/>
        <v>#N/A</v>
      </c>
      <c r="J57" s="4" t="e">
        <f t="shared" si="7"/>
        <v>#N/A</v>
      </c>
      <c r="L57">
        <v>46</v>
      </c>
      <c r="M57">
        <f>VLOOKUP(L57,Regolamento!A:B,2,1)</f>
        <v>0.5</v>
      </c>
      <c r="N57" s="4">
        <f t="shared" si="8"/>
        <v>1.5</v>
      </c>
      <c r="O57" s="4">
        <f t="shared" si="9"/>
        <v>1.69</v>
      </c>
      <c r="P57" s="6">
        <f t="shared" si="10"/>
        <v>0</v>
      </c>
      <c r="Q57" s="6"/>
      <c r="R57" s="6">
        <f t="shared" si="11"/>
        <v>0</v>
      </c>
    </row>
    <row r="58" spans="1:18" x14ac:dyDescent="0.25">
      <c r="A58" s="63"/>
      <c r="B58" s="59" t="e">
        <f>VLOOKUP(A58,concorrenti!A:B,2,0)</f>
        <v>#N/A</v>
      </c>
      <c r="C58" s="12" t="e">
        <f>VLOOKUP(A58,concorrenti!A:E,5,0)</f>
        <v>#N/A</v>
      </c>
      <c r="D58" s="63"/>
      <c r="E58" s="63"/>
      <c r="H58" s="106"/>
      <c r="I58" s="82" t="e">
        <f t="shared" si="12"/>
        <v>#N/A</v>
      </c>
      <c r="J58" s="4" t="e">
        <f t="shared" si="7"/>
        <v>#N/A</v>
      </c>
      <c r="L58">
        <v>47</v>
      </c>
      <c r="M58">
        <f>VLOOKUP(L58,Regolamento!A:B,2,1)</f>
        <v>0.5</v>
      </c>
      <c r="N58" s="4">
        <f t="shared" si="8"/>
        <v>1.5</v>
      </c>
      <c r="O58" s="4">
        <f t="shared" si="9"/>
        <v>1.69</v>
      </c>
      <c r="P58" s="6">
        <f t="shared" si="10"/>
        <v>0</v>
      </c>
      <c r="Q58" s="6"/>
      <c r="R58" s="6">
        <f t="shared" si="11"/>
        <v>0</v>
      </c>
    </row>
    <row r="59" spans="1:18" x14ac:dyDescent="0.25">
      <c r="A59" s="63"/>
      <c r="B59" s="59" t="e">
        <f>VLOOKUP(A59,concorrenti!A:B,2,0)</f>
        <v>#N/A</v>
      </c>
      <c r="C59" s="12" t="e">
        <f>VLOOKUP(A59,concorrenti!A:E,5,0)</f>
        <v>#N/A</v>
      </c>
      <c r="D59" s="63"/>
      <c r="E59" s="63"/>
      <c r="H59" s="106"/>
      <c r="I59" s="82" t="e">
        <f t="shared" si="12"/>
        <v>#N/A</v>
      </c>
      <c r="J59" s="4" t="e">
        <f t="shared" si="7"/>
        <v>#N/A</v>
      </c>
      <c r="L59">
        <v>48</v>
      </c>
      <c r="M59">
        <f>VLOOKUP(L59,Regolamento!A:B,2,1)</f>
        <v>0.5</v>
      </c>
      <c r="N59" s="4">
        <f t="shared" si="8"/>
        <v>1.5</v>
      </c>
      <c r="O59" s="4">
        <f t="shared" si="9"/>
        <v>1.69</v>
      </c>
      <c r="P59" s="6">
        <f t="shared" si="10"/>
        <v>0</v>
      </c>
      <c r="Q59" s="6"/>
      <c r="R59" s="6">
        <f t="shared" si="11"/>
        <v>0</v>
      </c>
    </row>
    <row r="60" spans="1:18" x14ac:dyDescent="0.25">
      <c r="A60" s="63"/>
      <c r="B60" s="59" t="e">
        <f>VLOOKUP(A60,concorrenti!A:B,2,0)</f>
        <v>#N/A</v>
      </c>
      <c r="C60" s="12" t="e">
        <f>VLOOKUP(A60,concorrenti!A:E,5,0)</f>
        <v>#N/A</v>
      </c>
      <c r="D60" s="63"/>
      <c r="E60" s="63"/>
      <c r="H60" s="106"/>
      <c r="I60" s="82" t="e">
        <f t="shared" si="12"/>
        <v>#N/A</v>
      </c>
      <c r="J60" s="4" t="e">
        <f t="shared" si="7"/>
        <v>#N/A</v>
      </c>
      <c r="L60">
        <v>49</v>
      </c>
      <c r="M60">
        <f>VLOOKUP(L60,Regolamento!A:B,2,1)</f>
        <v>0.5</v>
      </c>
      <c r="N60" s="4">
        <f t="shared" si="8"/>
        <v>1.5</v>
      </c>
      <c r="O60" s="4">
        <f t="shared" si="9"/>
        <v>1.69</v>
      </c>
      <c r="P60" s="6">
        <f t="shared" si="10"/>
        <v>0</v>
      </c>
      <c r="Q60" s="6"/>
      <c r="R60" s="6">
        <f t="shared" si="11"/>
        <v>0</v>
      </c>
    </row>
    <row r="61" spans="1:18" x14ac:dyDescent="0.25">
      <c r="A61" s="63"/>
      <c r="B61" s="59" t="e">
        <f>VLOOKUP(A61,concorrenti!A:B,2,0)</f>
        <v>#N/A</v>
      </c>
      <c r="C61" s="12" t="e">
        <f>VLOOKUP(A61,concorrenti!A:E,5,0)</f>
        <v>#N/A</v>
      </c>
      <c r="D61" s="63"/>
      <c r="E61" s="63"/>
      <c r="H61" s="106"/>
      <c r="I61" s="82" t="e">
        <f t="shared" si="12"/>
        <v>#N/A</v>
      </c>
      <c r="J61" s="4" t="e">
        <f t="shared" si="7"/>
        <v>#N/A</v>
      </c>
      <c r="L61">
        <v>50</v>
      </c>
      <c r="M61">
        <f>VLOOKUP(L61,Regolamento!A:B,2,1)</f>
        <v>0.5</v>
      </c>
      <c r="N61" s="4">
        <f t="shared" si="8"/>
        <v>1.5</v>
      </c>
      <c r="O61" s="4">
        <f t="shared" si="9"/>
        <v>1.69</v>
      </c>
      <c r="P61" s="6">
        <f t="shared" si="10"/>
        <v>0</v>
      </c>
      <c r="Q61" s="6"/>
      <c r="R61" s="6">
        <f t="shared" si="11"/>
        <v>0</v>
      </c>
    </row>
    <row r="62" spans="1:18" x14ac:dyDescent="0.25">
      <c r="A62" s="63"/>
      <c r="B62" s="59" t="e">
        <f>VLOOKUP(A62,concorrenti!A:B,2,0)</f>
        <v>#N/A</v>
      </c>
      <c r="C62" s="12" t="e">
        <f>VLOOKUP(A62,concorrenti!A:E,5,0)</f>
        <v>#N/A</v>
      </c>
      <c r="D62" s="63"/>
      <c r="E62" s="63"/>
      <c r="H62" s="106"/>
      <c r="I62" s="82" t="e">
        <f t="shared" si="12"/>
        <v>#N/A</v>
      </c>
      <c r="J62" s="4" t="e">
        <f t="shared" si="7"/>
        <v>#N/A</v>
      </c>
      <c r="L62">
        <v>51</v>
      </c>
      <c r="M62">
        <f>VLOOKUP(L62,Regolamento!A:B,2,1)</f>
        <v>0.5</v>
      </c>
      <c r="N62" s="4">
        <f t="shared" si="8"/>
        <v>1.5</v>
      </c>
      <c r="O62" s="4">
        <f t="shared" si="9"/>
        <v>1.69</v>
      </c>
      <c r="P62" s="6">
        <f t="shared" si="10"/>
        <v>0</v>
      </c>
      <c r="Q62" s="6"/>
      <c r="R62" s="6">
        <f t="shared" si="11"/>
        <v>0</v>
      </c>
    </row>
    <row r="63" spans="1:18" x14ac:dyDescent="0.25">
      <c r="A63" s="63"/>
      <c r="B63" s="59" t="e">
        <f>VLOOKUP(A63,concorrenti!A:B,2,0)</f>
        <v>#N/A</v>
      </c>
      <c r="C63" s="12" t="e">
        <f>VLOOKUP(A63,concorrenti!A:E,5,0)</f>
        <v>#N/A</v>
      </c>
      <c r="D63" s="63"/>
      <c r="E63" s="63"/>
      <c r="H63" s="106"/>
      <c r="I63" s="82" t="e">
        <f t="shared" si="12"/>
        <v>#N/A</v>
      </c>
      <c r="J63" s="4" t="e">
        <f t="shared" si="7"/>
        <v>#N/A</v>
      </c>
      <c r="L63">
        <v>52</v>
      </c>
      <c r="M63">
        <f>VLOOKUP(L63,Regolamento!A:B,2,1)</f>
        <v>0.5</v>
      </c>
      <c r="N63" s="4">
        <f t="shared" si="8"/>
        <v>1.5</v>
      </c>
      <c r="O63" s="4">
        <f t="shared" si="9"/>
        <v>1.69</v>
      </c>
      <c r="P63" s="6">
        <f t="shared" si="10"/>
        <v>0</v>
      </c>
      <c r="Q63" s="6"/>
      <c r="R63" s="6">
        <f t="shared" si="11"/>
        <v>0</v>
      </c>
    </row>
    <row r="64" spans="1:18" x14ac:dyDescent="0.25">
      <c r="A64" s="63"/>
      <c r="B64" s="59" t="e">
        <f>VLOOKUP(A64,concorrenti!A:B,2,0)</f>
        <v>#N/A</v>
      </c>
      <c r="C64" s="12" t="e">
        <f>VLOOKUP(A64,concorrenti!A:E,5,0)</f>
        <v>#N/A</v>
      </c>
      <c r="D64" s="63"/>
      <c r="E64" s="63"/>
      <c r="H64" s="106"/>
      <c r="I64" s="82" t="e">
        <f t="shared" si="12"/>
        <v>#N/A</v>
      </c>
      <c r="J64" s="4" t="e">
        <f t="shared" si="7"/>
        <v>#N/A</v>
      </c>
      <c r="L64">
        <v>53</v>
      </c>
      <c r="M64">
        <f>VLOOKUP(L64,Regolamento!A:B,2,1)</f>
        <v>0.5</v>
      </c>
      <c r="N64" s="4">
        <f t="shared" si="8"/>
        <v>1.5</v>
      </c>
      <c r="O64" s="4">
        <f t="shared" si="9"/>
        <v>1.69</v>
      </c>
      <c r="P64" s="6">
        <f t="shared" si="10"/>
        <v>0</v>
      </c>
      <c r="Q64" s="6"/>
      <c r="R64" s="6">
        <f t="shared" si="11"/>
        <v>0</v>
      </c>
    </row>
    <row r="65" spans="1:18" x14ac:dyDescent="0.25">
      <c r="A65" s="63"/>
      <c r="B65" s="59" t="e">
        <f>VLOOKUP(A65,concorrenti!A:B,2,0)</f>
        <v>#N/A</v>
      </c>
      <c r="C65" s="12" t="e">
        <f>VLOOKUP(A65,concorrenti!A:E,5,0)</f>
        <v>#N/A</v>
      </c>
      <c r="D65" s="63"/>
      <c r="E65" s="63"/>
      <c r="H65" s="106"/>
      <c r="I65" s="82" t="e">
        <f>IF(C65&lt;&gt;0,((1+RIGHT(F65,2)/100)-0.1),(1+RIGHT(F65,2)/100))+1</f>
        <v>#N/A</v>
      </c>
      <c r="J65" s="4" t="e">
        <f t="shared" si="7"/>
        <v>#N/A</v>
      </c>
      <c r="L65">
        <v>54</v>
      </c>
      <c r="M65">
        <f>VLOOKUP(L65,Regolamento!A:B,2,1)</f>
        <v>0.5</v>
      </c>
      <c r="N65" s="4">
        <f t="shared" si="8"/>
        <v>1.5</v>
      </c>
      <c r="O65" s="4">
        <f t="shared" si="9"/>
        <v>1.69</v>
      </c>
      <c r="P65" s="104">
        <f t="shared" si="10"/>
        <v>0</v>
      </c>
      <c r="Q65" s="6"/>
      <c r="R65" s="6">
        <f t="shared" si="11"/>
        <v>0</v>
      </c>
    </row>
    <row r="66" spans="1:18" x14ac:dyDescent="0.25">
      <c r="A66" s="63"/>
      <c r="B66" s="59" t="e">
        <f>VLOOKUP(A66,concorrenti!A:B,2,0)</f>
        <v>#N/A</v>
      </c>
      <c r="C66" s="12" t="e">
        <f>VLOOKUP(A66,concorrenti!A:E,5,0)</f>
        <v>#N/A</v>
      </c>
      <c r="D66" s="63"/>
      <c r="E66" s="63"/>
      <c r="H66" s="106"/>
      <c r="I66" s="82" t="e">
        <f>IF(C66&lt;&gt;0,((1+RIGHT(F66,2)/100)-0.1),(1+RIGHT(F66,2)/100))</f>
        <v>#N/A</v>
      </c>
      <c r="J66" s="4" t="e">
        <f t="shared" si="7"/>
        <v>#N/A</v>
      </c>
      <c r="L66">
        <v>55</v>
      </c>
      <c r="M66">
        <f>VLOOKUP(L66,Regolamento!A:B,2,1)</f>
        <v>0.5</v>
      </c>
      <c r="N66" s="4">
        <f t="shared" si="8"/>
        <v>1.5</v>
      </c>
      <c r="O66" s="4">
        <f t="shared" si="9"/>
        <v>1.69</v>
      </c>
      <c r="P66" s="6">
        <f t="shared" si="10"/>
        <v>0</v>
      </c>
      <c r="Q66" s="6"/>
      <c r="R66" s="6">
        <f t="shared" si="11"/>
        <v>0</v>
      </c>
    </row>
    <row r="67" spans="1:18" x14ac:dyDescent="0.25">
      <c r="A67" s="63"/>
      <c r="B67" s="59" t="e">
        <f>VLOOKUP(A67,concorrenti!A:B,2,0)</f>
        <v>#N/A</v>
      </c>
      <c r="C67" s="12" t="e">
        <f>VLOOKUP(A67,concorrenti!A:E,5,0)</f>
        <v>#N/A</v>
      </c>
      <c r="D67" s="63"/>
      <c r="E67" s="63"/>
      <c r="H67" s="106"/>
      <c r="I67" s="82" t="e">
        <f>IF(C67&lt;&gt;0,((1+RIGHT(F67,2)/100)-0.1),(1+RIGHT(F67,2)/100))+1</f>
        <v>#N/A</v>
      </c>
      <c r="J67" s="4" t="e">
        <f t="shared" si="7"/>
        <v>#N/A</v>
      </c>
      <c r="L67">
        <v>56</v>
      </c>
      <c r="M67">
        <f>VLOOKUP(L67,Regolamento!A:B,2,1)</f>
        <v>0.5</v>
      </c>
      <c r="N67" s="4">
        <f t="shared" si="8"/>
        <v>1.5</v>
      </c>
      <c r="O67" s="4">
        <f t="shared" si="9"/>
        <v>1.69</v>
      </c>
      <c r="P67" s="104">
        <f t="shared" si="10"/>
        <v>0</v>
      </c>
      <c r="Q67" s="6"/>
      <c r="R67" s="6">
        <f t="shared" si="11"/>
        <v>0</v>
      </c>
    </row>
    <row r="68" spans="1:18" x14ac:dyDescent="0.25">
      <c r="A68" s="63"/>
      <c r="B68" s="59" t="e">
        <f>VLOOKUP(A68,concorrenti!A:B,2,0)</f>
        <v>#N/A</v>
      </c>
      <c r="C68" s="12" t="e">
        <f>VLOOKUP(A68,concorrenti!A:E,5,0)</f>
        <v>#N/A</v>
      </c>
      <c r="D68" s="63"/>
      <c r="E68" s="63"/>
      <c r="H68" s="106"/>
      <c r="I68" s="82" t="e">
        <f>IF(C68&lt;&gt;0,((1+RIGHT(F68,2)/100)-0.1),(1+RIGHT(F68,2)/100))</f>
        <v>#N/A</v>
      </c>
      <c r="J68" s="4" t="e">
        <f t="shared" si="7"/>
        <v>#N/A</v>
      </c>
      <c r="L68">
        <v>57</v>
      </c>
      <c r="M68">
        <f>VLOOKUP(L68,Regolamento!A:B,2,1)</f>
        <v>0.5</v>
      </c>
      <c r="N68" s="4">
        <f t="shared" si="8"/>
        <v>1.5</v>
      </c>
      <c r="O68" s="4">
        <f t="shared" si="9"/>
        <v>1.69</v>
      </c>
      <c r="P68" s="104">
        <f t="shared" si="10"/>
        <v>0</v>
      </c>
      <c r="Q68" s="6"/>
      <c r="R68" s="6">
        <f t="shared" si="11"/>
        <v>0</v>
      </c>
    </row>
    <row r="69" spans="1:18" x14ac:dyDescent="0.25">
      <c r="A69" s="63"/>
      <c r="B69" s="59"/>
      <c r="C69" s="12"/>
      <c r="D69" s="63"/>
      <c r="E69" s="63"/>
      <c r="H69" s="105"/>
      <c r="N69" s="4"/>
      <c r="O69" s="4"/>
      <c r="P69" s="6"/>
      <c r="Q69" s="6"/>
      <c r="R69" s="6">
        <f t="shared" si="11"/>
        <v>0</v>
      </c>
    </row>
    <row r="71" spans="1:18" x14ac:dyDescent="0.25">
      <c r="A71" s="63"/>
      <c r="B71" s="59" t="e">
        <f>VLOOKUP(A71,concorrenti!A:B,2,0)</f>
        <v>#N/A</v>
      </c>
      <c r="C71" s="12" t="e">
        <f>VLOOKUP(A71,concorrenti!A:E,5,1)</f>
        <v>#N/A</v>
      </c>
      <c r="D71" s="63" t="s">
        <v>452</v>
      </c>
      <c r="E71" s="63" t="s">
        <v>453</v>
      </c>
      <c r="F71">
        <v>1963</v>
      </c>
      <c r="H71" t="s">
        <v>422</v>
      </c>
      <c r="P71" s="4">
        <v>1E-3</v>
      </c>
    </row>
    <row r="73" spans="1:18" x14ac:dyDescent="0.25">
      <c r="P73" s="108">
        <f>SUM(P12:P72)</f>
        <v>1E-3</v>
      </c>
    </row>
  </sheetData>
  <sortState xmlns:xlrd2="http://schemas.microsoft.com/office/spreadsheetml/2017/richdata2" ref="T1:U15">
    <sortCondition descending="1" ref="U1:U15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FFFF00"/>
  </sheetPr>
  <dimension ref="A1:V64"/>
  <sheetViews>
    <sheetView workbookViewId="0">
      <selection activeCell="E4" sqref="E4"/>
    </sheetView>
  </sheetViews>
  <sheetFormatPr defaultRowHeight="15" x14ac:dyDescent="0.25"/>
  <cols>
    <col min="1" max="1" width="28.42578125" customWidth="1"/>
    <col min="2" max="2" width="17.28515625" bestFit="1" customWidth="1"/>
    <col min="3" max="3" width="9.140625" bestFit="1" customWidth="1"/>
    <col min="4" max="4" width="14.5703125" bestFit="1" customWidth="1"/>
    <col min="5" max="5" width="18.42578125" bestFit="1" customWidth="1"/>
    <col min="6" max="6" width="5.7109375" bestFit="1" customWidth="1"/>
    <col min="7" max="7" width="2.42578125" customWidth="1"/>
    <col min="8" max="8" width="9.57031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.5703125" style="6" bestFit="1" customWidth="1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86" t="s">
        <v>468</v>
      </c>
      <c r="I1" s="186"/>
      <c r="J1" s="186"/>
      <c r="K1" s="186"/>
      <c r="L1" s="186"/>
      <c r="M1" s="186"/>
      <c r="N1" s="186"/>
      <c r="O1" s="186"/>
      <c r="P1" s="186"/>
      <c r="T1" t="s">
        <v>94</v>
      </c>
      <c r="V1">
        <v>15</v>
      </c>
    </row>
    <row r="2" spans="1:22" ht="14.25" x14ac:dyDescent="0.25">
      <c r="A2" t="s">
        <v>47</v>
      </c>
      <c r="E2" s="33">
        <v>45935</v>
      </c>
      <c r="T2" t="s">
        <v>93</v>
      </c>
      <c r="V2">
        <v>12</v>
      </c>
    </row>
    <row r="3" spans="1:22" ht="14.25" x14ac:dyDescent="0.25">
      <c r="A3" t="s">
        <v>62</v>
      </c>
      <c r="E3" s="33" t="s">
        <v>98</v>
      </c>
      <c r="T3" t="s">
        <v>63</v>
      </c>
      <c r="V3">
        <v>10</v>
      </c>
    </row>
    <row r="4" spans="1:22" ht="14.25" x14ac:dyDescent="0.25">
      <c r="A4" t="s">
        <v>50</v>
      </c>
      <c r="E4" s="1"/>
      <c r="T4" t="s">
        <v>65</v>
      </c>
      <c r="V4">
        <v>8</v>
      </c>
    </row>
    <row r="5" spans="1:22" ht="14.25" x14ac:dyDescent="0.25">
      <c r="A5" t="s">
        <v>48</v>
      </c>
      <c r="E5" s="1"/>
      <c r="T5" t="s">
        <v>327</v>
      </c>
      <c r="V5">
        <v>7</v>
      </c>
    </row>
    <row r="6" spans="1:22" ht="14.25" x14ac:dyDescent="0.25">
      <c r="A6" t="s">
        <v>49</v>
      </c>
      <c r="E6" s="1"/>
      <c r="T6" t="s">
        <v>113</v>
      </c>
      <c r="V6">
        <v>6</v>
      </c>
    </row>
    <row r="7" spans="1:22" ht="14.25" x14ac:dyDescent="0.25">
      <c r="D7" s="1"/>
      <c r="T7" t="s">
        <v>95</v>
      </c>
      <c r="V7">
        <v>5</v>
      </c>
    </row>
    <row r="8" spans="1:22" x14ac:dyDescent="0.25">
      <c r="A8" s="34" t="s">
        <v>43</v>
      </c>
      <c r="B8" s="67" t="s">
        <v>249</v>
      </c>
      <c r="C8" s="58" t="s">
        <v>45</v>
      </c>
      <c r="D8" s="16" t="s">
        <v>53</v>
      </c>
      <c r="E8" s="16" t="s">
        <v>54</v>
      </c>
      <c r="F8" s="17" t="s">
        <v>55</v>
      </c>
      <c r="H8" s="187" t="s">
        <v>51</v>
      </c>
      <c r="I8" s="185"/>
      <c r="J8" s="188"/>
      <c r="K8" s="2"/>
      <c r="L8" s="25" t="s">
        <v>52</v>
      </c>
      <c r="M8" s="28"/>
      <c r="N8" s="185" t="s">
        <v>8</v>
      </c>
      <c r="O8" s="185"/>
      <c r="P8" s="29"/>
      <c r="T8" t="s">
        <v>330</v>
      </c>
      <c r="V8">
        <v>4</v>
      </c>
    </row>
    <row r="9" spans="1:22" ht="14.25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202</v>
      </c>
      <c r="V9">
        <v>2</v>
      </c>
    </row>
    <row r="10" spans="1:22" ht="14.25" x14ac:dyDescent="0.25">
      <c r="H10" s="21" t="s">
        <v>36</v>
      </c>
      <c r="I10" s="22"/>
      <c r="J10" s="64" t="s">
        <v>38</v>
      </c>
      <c r="K10" s="6"/>
      <c r="L10" s="27"/>
      <c r="M10" s="32"/>
      <c r="N10" s="22"/>
      <c r="O10" s="22"/>
      <c r="P10" s="23"/>
      <c r="T10" t="s">
        <v>7</v>
      </c>
    </row>
    <row r="11" spans="1:22" ht="14.25" x14ac:dyDescent="0.25">
      <c r="R11" s="7" t="s">
        <v>108</v>
      </c>
    </row>
    <row r="12" spans="1:22" x14ac:dyDescent="0.25">
      <c r="A12" s="90"/>
      <c r="B12" s="118" t="e">
        <f>VLOOKUP(A12,concorrenti!A:B,2,0)</f>
        <v>#N/A</v>
      </c>
      <c r="C12" s="118" t="e">
        <f>VLOOKUP(A12,concorrenti!A:E,5,1)</f>
        <v>#N/A</v>
      </c>
      <c r="D12" s="120"/>
      <c r="E12" s="120"/>
      <c r="F12" s="120"/>
      <c r="G12" s="120"/>
      <c r="H12" s="126"/>
      <c r="I12" s="121" t="e">
        <f t="shared" ref="I12:I37" si="0">IF(C12&lt;&gt;0,((1+RIGHT(F12,2)/100)-0.1),(1+RIGHT(F12,2)/100))</f>
        <v>#N/A</v>
      </c>
      <c r="J12" s="121" t="e">
        <f t="shared" ref="J12:J59" si="1">+H12*I12</f>
        <v>#N/A</v>
      </c>
      <c r="K12" s="120"/>
      <c r="L12" s="120">
        <v>1</v>
      </c>
      <c r="M12" s="120">
        <f>VLOOKUP(L12,Regolamento!A:B,2,1)</f>
        <v>50</v>
      </c>
      <c r="N12" s="121">
        <f t="shared" ref="N12:N59" si="2">1+E$5/100</f>
        <v>1</v>
      </c>
      <c r="O12" s="121">
        <f t="shared" ref="O12:O59" si="3">1+E$6/100</f>
        <v>1</v>
      </c>
      <c r="P12" s="15">
        <f t="shared" ref="P12:P59" si="4">IF(H12&lt;&gt;0,+M12*N12*O12,0)</f>
        <v>0</v>
      </c>
      <c r="Q12" s="120"/>
      <c r="R12" s="15" t="e">
        <f t="shared" ref="R12:R59" si="5">+H12/E$5</f>
        <v>#DIV/0!</v>
      </c>
      <c r="T12" s="51"/>
      <c r="U12" s="10"/>
    </row>
    <row r="13" spans="1:22" x14ac:dyDescent="0.25">
      <c r="A13" s="63"/>
      <c r="B13" s="118" t="e">
        <f>VLOOKUP(A13,concorrenti!A:B,2,0)</f>
        <v>#N/A</v>
      </c>
      <c r="C13" s="118" t="e">
        <f>VLOOKUP(A13,concorrenti!A:E,5,1)</f>
        <v>#N/A</v>
      </c>
      <c r="D13" s="120"/>
      <c r="E13" s="120"/>
      <c r="F13" s="120"/>
      <c r="G13" s="120"/>
      <c r="H13" s="121"/>
      <c r="I13" s="121" t="e">
        <f t="shared" si="0"/>
        <v>#N/A</v>
      </c>
      <c r="J13" s="121" t="e">
        <f t="shared" si="1"/>
        <v>#N/A</v>
      </c>
      <c r="K13" s="120"/>
      <c r="L13" s="120">
        <v>2</v>
      </c>
      <c r="M13" s="120">
        <f>VLOOKUP(L13,Regolamento!A:B,2,1)</f>
        <v>45</v>
      </c>
      <c r="N13" s="121">
        <f t="shared" si="2"/>
        <v>1</v>
      </c>
      <c r="O13" s="121">
        <f t="shared" si="3"/>
        <v>1</v>
      </c>
      <c r="P13" s="15">
        <f t="shared" si="4"/>
        <v>0</v>
      </c>
      <c r="Q13" s="120"/>
      <c r="R13" s="15" t="e">
        <f t="shared" si="5"/>
        <v>#DIV/0!</v>
      </c>
      <c r="T13" s="51"/>
      <c r="U13" s="10"/>
    </row>
    <row r="14" spans="1:22" x14ac:dyDescent="0.25">
      <c r="A14" s="63"/>
      <c r="B14" s="118" t="e">
        <f>VLOOKUP(A14,concorrenti!A:B,2,0)</f>
        <v>#N/A</v>
      </c>
      <c r="C14" s="118" t="e">
        <f>VLOOKUP(A14,concorrenti!A:E,5,1)</f>
        <v>#N/A</v>
      </c>
      <c r="D14" s="120"/>
      <c r="E14" s="120"/>
      <c r="F14" s="120"/>
      <c r="G14" s="120"/>
      <c r="H14" s="121"/>
      <c r="I14" s="121" t="e">
        <f t="shared" si="0"/>
        <v>#N/A</v>
      </c>
      <c r="J14" s="121" t="e">
        <f t="shared" si="1"/>
        <v>#N/A</v>
      </c>
      <c r="K14" s="120"/>
      <c r="L14" s="120">
        <v>3</v>
      </c>
      <c r="M14" s="120">
        <f>VLOOKUP(L14,Regolamento!A:B,2,1)</f>
        <v>41</v>
      </c>
      <c r="N14" s="121">
        <f t="shared" si="2"/>
        <v>1</v>
      </c>
      <c r="O14" s="121">
        <f t="shared" si="3"/>
        <v>1</v>
      </c>
      <c r="P14" s="15">
        <f t="shared" si="4"/>
        <v>0</v>
      </c>
      <c r="Q14" s="120"/>
      <c r="R14" s="15" t="e">
        <f t="shared" si="5"/>
        <v>#DIV/0!</v>
      </c>
      <c r="T14" s="51"/>
      <c r="U14" s="10"/>
    </row>
    <row r="15" spans="1:22" x14ac:dyDescent="0.25">
      <c r="A15" s="63"/>
      <c r="B15" s="118" t="e">
        <f>VLOOKUP(A15,concorrenti!A:B,2,0)</f>
        <v>#N/A</v>
      </c>
      <c r="C15" s="118" t="e">
        <f>VLOOKUP(A15,concorrenti!A:E,5,1)</f>
        <v>#N/A</v>
      </c>
      <c r="D15" s="120"/>
      <c r="E15" s="120"/>
      <c r="F15" s="120"/>
      <c r="G15" s="120"/>
      <c r="H15" s="126"/>
      <c r="I15" s="121" t="e">
        <f t="shared" si="0"/>
        <v>#N/A</v>
      </c>
      <c r="J15" s="121" t="e">
        <f t="shared" si="1"/>
        <v>#N/A</v>
      </c>
      <c r="K15" s="120"/>
      <c r="L15" s="120">
        <v>4</v>
      </c>
      <c r="M15" s="120">
        <f>VLOOKUP(L15,Regolamento!A:B,2,1)</f>
        <v>38</v>
      </c>
      <c r="N15" s="121">
        <f t="shared" si="2"/>
        <v>1</v>
      </c>
      <c r="O15" s="121">
        <f t="shared" si="3"/>
        <v>1</v>
      </c>
      <c r="P15" s="15">
        <f t="shared" si="4"/>
        <v>0</v>
      </c>
      <c r="Q15" s="120"/>
      <c r="R15" s="15" t="e">
        <f t="shared" si="5"/>
        <v>#DIV/0!</v>
      </c>
      <c r="T15" s="51"/>
      <c r="U15" s="10"/>
    </row>
    <row r="16" spans="1:22" x14ac:dyDescent="0.25">
      <c r="A16" s="63"/>
      <c r="B16" s="118" t="e">
        <f>VLOOKUP(A16,concorrenti!A:B,2,0)</f>
        <v>#N/A</v>
      </c>
      <c r="C16" s="118" t="e">
        <f>VLOOKUP(A16,concorrenti!A:E,5,1)</f>
        <v>#N/A</v>
      </c>
      <c r="D16" s="120"/>
      <c r="E16" s="120"/>
      <c r="F16" s="120"/>
      <c r="G16" s="120"/>
      <c r="H16" s="121"/>
      <c r="I16" s="121" t="e">
        <f t="shared" si="0"/>
        <v>#N/A</v>
      </c>
      <c r="J16" s="121" t="e">
        <f t="shared" si="1"/>
        <v>#N/A</v>
      </c>
      <c r="K16" s="120"/>
      <c r="L16" s="120">
        <v>5</v>
      </c>
      <c r="M16" s="120">
        <f>VLOOKUP(L16,Regolamento!A:B,2,1)</f>
        <v>36</v>
      </c>
      <c r="N16" s="121">
        <f t="shared" si="2"/>
        <v>1</v>
      </c>
      <c r="O16" s="121">
        <f t="shared" si="3"/>
        <v>1</v>
      </c>
      <c r="P16" s="15">
        <f t="shared" si="4"/>
        <v>0</v>
      </c>
      <c r="Q16" s="120"/>
      <c r="R16" s="15" t="e">
        <f t="shared" si="5"/>
        <v>#DIV/0!</v>
      </c>
      <c r="T16" s="51"/>
      <c r="U16" s="10"/>
    </row>
    <row r="17" spans="1:21" x14ac:dyDescent="0.25">
      <c r="A17" s="63"/>
      <c r="B17" s="118" t="e">
        <f>VLOOKUP(A17,concorrenti!A:B,2,0)</f>
        <v>#N/A</v>
      </c>
      <c r="C17" s="118" t="e">
        <f>VLOOKUP(A17,concorrenti!A:E,5,1)</f>
        <v>#N/A</v>
      </c>
      <c r="D17" s="120"/>
      <c r="E17" s="120"/>
      <c r="F17" s="120"/>
      <c r="G17" s="120"/>
      <c r="H17" s="126"/>
      <c r="I17" s="121" t="e">
        <f t="shared" si="0"/>
        <v>#N/A</v>
      </c>
      <c r="J17" s="121" t="e">
        <f t="shared" si="1"/>
        <v>#N/A</v>
      </c>
      <c r="K17" s="120"/>
      <c r="L17" s="120">
        <v>6</v>
      </c>
      <c r="M17" s="120">
        <f>VLOOKUP(L17,Regolamento!A:B,2,1)</f>
        <v>35</v>
      </c>
      <c r="N17" s="121">
        <f t="shared" si="2"/>
        <v>1</v>
      </c>
      <c r="O17" s="121">
        <f t="shared" si="3"/>
        <v>1</v>
      </c>
      <c r="P17" s="15">
        <f t="shared" si="4"/>
        <v>0</v>
      </c>
      <c r="Q17" s="120"/>
      <c r="R17" s="15" t="e">
        <f t="shared" si="5"/>
        <v>#DIV/0!</v>
      </c>
      <c r="T17" s="51"/>
      <c r="U17" s="10"/>
    </row>
    <row r="18" spans="1:21" x14ac:dyDescent="0.25">
      <c r="A18" s="8"/>
      <c r="B18" s="118" t="e">
        <f>VLOOKUP(A18,concorrenti!A:B,2,0)</f>
        <v>#N/A</v>
      </c>
      <c r="C18" s="118" t="e">
        <f>VLOOKUP(A18,concorrenti!A:E,5,1)</f>
        <v>#N/A</v>
      </c>
      <c r="D18" s="120"/>
      <c r="E18" s="120"/>
      <c r="F18" s="120"/>
      <c r="G18" s="120"/>
      <c r="H18" s="121"/>
      <c r="I18" s="121" t="e">
        <f t="shared" si="0"/>
        <v>#N/A</v>
      </c>
      <c r="J18" s="121" t="e">
        <f t="shared" si="1"/>
        <v>#N/A</v>
      </c>
      <c r="K18" s="120"/>
      <c r="L18" s="120">
        <v>7</v>
      </c>
      <c r="M18" s="120">
        <f>VLOOKUP(L18,Regolamento!A:B,2,1)</f>
        <v>34</v>
      </c>
      <c r="N18" s="121">
        <f t="shared" si="2"/>
        <v>1</v>
      </c>
      <c r="O18" s="121">
        <f t="shared" si="3"/>
        <v>1</v>
      </c>
      <c r="P18" s="15">
        <f t="shared" si="4"/>
        <v>0</v>
      </c>
      <c r="Q18" s="120"/>
      <c r="R18" s="15" t="e">
        <f t="shared" si="5"/>
        <v>#DIV/0!</v>
      </c>
      <c r="T18" s="51"/>
      <c r="U18" s="10"/>
    </row>
    <row r="19" spans="1:21" x14ac:dyDescent="0.25">
      <c r="A19" s="90"/>
      <c r="B19" s="118" t="e">
        <f>VLOOKUP(A19,concorrenti!A:B,2,0)</f>
        <v>#N/A</v>
      </c>
      <c r="C19" s="118" t="e">
        <f>VLOOKUP(A19,concorrenti!A:E,5,1)</f>
        <v>#N/A</v>
      </c>
      <c r="D19" s="120"/>
      <c r="E19" s="120"/>
      <c r="F19" s="120"/>
      <c r="G19" s="120"/>
      <c r="H19" s="126"/>
      <c r="I19" s="121" t="e">
        <f t="shared" si="0"/>
        <v>#N/A</v>
      </c>
      <c r="J19" s="121" t="e">
        <f t="shared" si="1"/>
        <v>#N/A</v>
      </c>
      <c r="K19" s="120"/>
      <c r="L19" s="120">
        <v>8</v>
      </c>
      <c r="M19" s="120">
        <f>VLOOKUP(L19,Regolamento!A:B,2,1)</f>
        <v>33</v>
      </c>
      <c r="N19" s="121">
        <f t="shared" si="2"/>
        <v>1</v>
      </c>
      <c r="O19" s="121">
        <f t="shared" si="3"/>
        <v>1</v>
      </c>
      <c r="P19" s="15">
        <f t="shared" si="4"/>
        <v>0</v>
      </c>
      <c r="Q19" s="120"/>
      <c r="R19" s="15" t="e">
        <f t="shared" si="5"/>
        <v>#DIV/0!</v>
      </c>
      <c r="T19" s="51"/>
      <c r="U19" s="10"/>
    </row>
    <row r="20" spans="1:21" x14ac:dyDescent="0.25">
      <c r="A20" s="63"/>
      <c r="B20" s="118" t="e">
        <f>VLOOKUP(A20,concorrenti!A:B,2,0)</f>
        <v>#N/A</v>
      </c>
      <c r="C20" s="118" t="e">
        <f>VLOOKUP(A20,concorrenti!A:E,5,1)</f>
        <v>#N/A</v>
      </c>
      <c r="D20" s="120"/>
      <c r="E20" s="127"/>
      <c r="F20" s="120"/>
      <c r="G20" s="120"/>
      <c r="H20" s="121"/>
      <c r="I20" s="121" t="e">
        <f t="shared" si="0"/>
        <v>#N/A</v>
      </c>
      <c r="J20" s="121" t="e">
        <f t="shared" si="1"/>
        <v>#N/A</v>
      </c>
      <c r="K20" s="120"/>
      <c r="L20" s="120">
        <v>9</v>
      </c>
      <c r="M20" s="120">
        <f>VLOOKUP(L20,Regolamento!A:B,2,1)</f>
        <v>32</v>
      </c>
      <c r="N20" s="121">
        <f t="shared" si="2"/>
        <v>1</v>
      </c>
      <c r="O20" s="121">
        <f t="shared" si="3"/>
        <v>1</v>
      </c>
      <c r="P20" s="15">
        <f t="shared" si="4"/>
        <v>0</v>
      </c>
      <c r="Q20" s="120"/>
      <c r="R20" s="15" t="e">
        <f t="shared" si="5"/>
        <v>#DIV/0!</v>
      </c>
      <c r="T20" s="51"/>
      <c r="U20" s="10"/>
    </row>
    <row r="21" spans="1:21" x14ac:dyDescent="0.25">
      <c r="A21" s="63"/>
      <c r="B21" s="118" t="e">
        <f>VLOOKUP(A21,concorrenti!A:B,2,0)</f>
        <v>#N/A</v>
      </c>
      <c r="C21" s="118" t="e">
        <f>VLOOKUP(A21,concorrenti!A:E,5,1)</f>
        <v>#N/A</v>
      </c>
      <c r="D21" s="120"/>
      <c r="E21" s="120"/>
      <c r="F21" s="120"/>
      <c r="G21" s="120"/>
      <c r="H21" s="126"/>
      <c r="I21" s="121" t="e">
        <f t="shared" si="0"/>
        <v>#N/A</v>
      </c>
      <c r="J21" s="121" t="e">
        <f t="shared" si="1"/>
        <v>#N/A</v>
      </c>
      <c r="K21" s="120"/>
      <c r="L21" s="120">
        <v>10</v>
      </c>
      <c r="M21" s="120">
        <f>VLOOKUP(L21,Regolamento!A:B,2,1)</f>
        <v>31</v>
      </c>
      <c r="N21" s="121">
        <f t="shared" si="2"/>
        <v>1</v>
      </c>
      <c r="O21" s="121">
        <f t="shared" si="3"/>
        <v>1</v>
      </c>
      <c r="P21" s="15">
        <f t="shared" si="4"/>
        <v>0</v>
      </c>
      <c r="Q21" s="120"/>
      <c r="R21" s="15" t="e">
        <f t="shared" si="5"/>
        <v>#DIV/0!</v>
      </c>
      <c r="T21" s="51"/>
      <c r="U21" s="10"/>
    </row>
    <row r="22" spans="1:21" x14ac:dyDescent="0.25">
      <c r="A22" s="63"/>
      <c r="B22" s="118" t="e">
        <f>VLOOKUP(A22,concorrenti!A:B,2,0)</f>
        <v>#N/A</v>
      </c>
      <c r="C22" s="118" t="e">
        <f>VLOOKUP(A22,concorrenti!A:E,5,1)</f>
        <v>#N/A</v>
      </c>
      <c r="D22" s="120"/>
      <c r="E22" s="120"/>
      <c r="F22" s="120"/>
      <c r="G22" s="120"/>
      <c r="H22" s="126"/>
      <c r="I22" s="121" t="e">
        <f t="shared" si="0"/>
        <v>#N/A</v>
      </c>
      <c r="J22" s="121" t="e">
        <f t="shared" si="1"/>
        <v>#N/A</v>
      </c>
      <c r="K22" s="120"/>
      <c r="L22" s="120">
        <v>11</v>
      </c>
      <c r="M22" s="120">
        <f>VLOOKUP(L22,Regolamento!A:B,2,1)</f>
        <v>30</v>
      </c>
      <c r="N22" s="121">
        <f t="shared" si="2"/>
        <v>1</v>
      </c>
      <c r="O22" s="121">
        <f t="shared" si="3"/>
        <v>1</v>
      </c>
      <c r="P22" s="15">
        <f t="shared" si="4"/>
        <v>0</v>
      </c>
      <c r="Q22" s="120"/>
      <c r="R22" s="15" t="e">
        <f t="shared" si="5"/>
        <v>#DIV/0!</v>
      </c>
      <c r="T22" s="51"/>
      <c r="U22" s="10"/>
    </row>
    <row r="23" spans="1:21" x14ac:dyDescent="0.25">
      <c r="A23" s="63"/>
      <c r="B23" s="118" t="e">
        <f>VLOOKUP(A23,concorrenti!A:B,2,0)</f>
        <v>#N/A</v>
      </c>
      <c r="C23" s="118" t="e">
        <f>VLOOKUP(A23,concorrenti!A:E,5,1)</f>
        <v>#N/A</v>
      </c>
      <c r="D23" s="120"/>
      <c r="E23" s="120"/>
      <c r="F23" s="120"/>
      <c r="G23" s="120"/>
      <c r="H23" s="121"/>
      <c r="I23" s="121" t="e">
        <f t="shared" si="0"/>
        <v>#N/A</v>
      </c>
      <c r="J23" s="121" t="e">
        <f t="shared" si="1"/>
        <v>#N/A</v>
      </c>
      <c r="K23" s="120"/>
      <c r="L23" s="120">
        <v>12</v>
      </c>
      <c r="M23" s="120">
        <f>VLOOKUP(L23,Regolamento!A:B,2,1)</f>
        <v>29</v>
      </c>
      <c r="N23" s="121">
        <f t="shared" si="2"/>
        <v>1</v>
      </c>
      <c r="O23" s="121">
        <f t="shared" si="3"/>
        <v>1</v>
      </c>
      <c r="P23" s="15">
        <f t="shared" si="4"/>
        <v>0</v>
      </c>
      <c r="Q23" s="120"/>
      <c r="R23" s="15" t="e">
        <f t="shared" si="5"/>
        <v>#DIV/0!</v>
      </c>
      <c r="T23" s="51"/>
      <c r="U23" s="10"/>
    </row>
    <row r="24" spans="1:21" x14ac:dyDescent="0.25">
      <c r="A24" s="8"/>
      <c r="B24" s="118" t="e">
        <f>VLOOKUP(A24,concorrenti!A:B,2,0)</f>
        <v>#N/A</v>
      </c>
      <c r="C24" s="118" t="e">
        <f>VLOOKUP(A24,concorrenti!A:E,5,1)</f>
        <v>#N/A</v>
      </c>
      <c r="D24" s="120"/>
      <c r="E24" s="127"/>
      <c r="F24" s="120"/>
      <c r="G24" s="120"/>
      <c r="H24" s="126"/>
      <c r="I24" s="121" t="e">
        <f t="shared" si="0"/>
        <v>#N/A</v>
      </c>
      <c r="J24" s="121" t="e">
        <f t="shared" si="1"/>
        <v>#N/A</v>
      </c>
      <c r="K24" s="120"/>
      <c r="L24" s="120">
        <v>13</v>
      </c>
      <c r="M24" s="120">
        <f>VLOOKUP(L24,Regolamento!A:B,2,1)</f>
        <v>28</v>
      </c>
      <c r="N24" s="121">
        <f t="shared" si="2"/>
        <v>1</v>
      </c>
      <c r="O24" s="121">
        <f t="shared" si="3"/>
        <v>1</v>
      </c>
      <c r="P24" s="15">
        <f t="shared" si="4"/>
        <v>0</v>
      </c>
      <c r="Q24" s="120"/>
      <c r="R24" s="15" t="e">
        <f t="shared" si="5"/>
        <v>#DIV/0!</v>
      </c>
      <c r="T24" s="51"/>
      <c r="U24" s="10"/>
    </row>
    <row r="25" spans="1:21" x14ac:dyDescent="0.25">
      <c r="A25" s="89"/>
      <c r="B25" s="118" t="e">
        <f>VLOOKUP(A25,concorrenti!A:B,2,0)</f>
        <v>#N/A</v>
      </c>
      <c r="C25" s="118" t="e">
        <f>VLOOKUP(A25,concorrenti!A:E,5,1)</f>
        <v>#N/A</v>
      </c>
      <c r="D25" s="120"/>
      <c r="E25" s="120"/>
      <c r="F25" s="120"/>
      <c r="G25" s="120"/>
      <c r="H25" s="126"/>
      <c r="I25" s="121" t="e">
        <f t="shared" si="0"/>
        <v>#N/A</v>
      </c>
      <c r="J25" s="121" t="e">
        <f t="shared" si="1"/>
        <v>#N/A</v>
      </c>
      <c r="K25" s="120"/>
      <c r="L25" s="120">
        <v>14</v>
      </c>
      <c r="M25" s="120">
        <f>VLOOKUP(L25,Regolamento!A:B,2,1)</f>
        <v>27</v>
      </c>
      <c r="N25" s="121">
        <f t="shared" si="2"/>
        <v>1</v>
      </c>
      <c r="O25" s="121">
        <f t="shared" si="3"/>
        <v>1</v>
      </c>
      <c r="P25" s="15">
        <f t="shared" si="4"/>
        <v>0</v>
      </c>
      <c r="Q25" s="120"/>
      <c r="R25" s="15" t="e">
        <f t="shared" si="5"/>
        <v>#DIV/0!</v>
      </c>
      <c r="T25" s="51"/>
      <c r="U25" s="10"/>
    </row>
    <row r="26" spans="1:21" x14ac:dyDescent="0.25">
      <c r="A26" s="63"/>
      <c r="B26" s="118" t="e">
        <f>VLOOKUP(A26,concorrenti!A:B,2,0)</f>
        <v>#N/A</v>
      </c>
      <c r="C26" s="118" t="e">
        <f>VLOOKUP(A26,concorrenti!A:E,5,1)</f>
        <v>#N/A</v>
      </c>
      <c r="D26" s="120"/>
      <c r="E26" s="127"/>
      <c r="F26" s="120"/>
      <c r="G26" s="120"/>
      <c r="H26" s="126"/>
      <c r="I26" s="121" t="e">
        <f t="shared" si="0"/>
        <v>#N/A</v>
      </c>
      <c r="J26" s="121" t="e">
        <f t="shared" si="1"/>
        <v>#N/A</v>
      </c>
      <c r="K26" s="120"/>
      <c r="L26" s="120">
        <v>15</v>
      </c>
      <c r="M26" s="120">
        <f>VLOOKUP(L26,Regolamento!A:B,2,1)</f>
        <v>26</v>
      </c>
      <c r="N26" s="121">
        <f t="shared" si="2"/>
        <v>1</v>
      </c>
      <c r="O26" s="121">
        <f t="shared" si="3"/>
        <v>1</v>
      </c>
      <c r="P26" s="15">
        <f t="shared" si="4"/>
        <v>0</v>
      </c>
      <c r="Q26" s="120"/>
      <c r="R26" s="15" t="e">
        <f t="shared" si="5"/>
        <v>#DIV/0!</v>
      </c>
      <c r="T26" s="51"/>
      <c r="U26" s="10"/>
    </row>
    <row r="27" spans="1:21" x14ac:dyDescent="0.25">
      <c r="A27" s="63"/>
      <c r="B27" s="118" t="e">
        <f>VLOOKUP(A27,concorrenti!A:B,2,0)</f>
        <v>#N/A</v>
      </c>
      <c r="C27" s="118" t="e">
        <f>VLOOKUP(A27,concorrenti!A:E,5,1)</f>
        <v>#N/A</v>
      </c>
      <c r="D27" s="120"/>
      <c r="E27" s="127"/>
      <c r="F27" s="120"/>
      <c r="G27" s="120"/>
      <c r="H27" s="126"/>
      <c r="I27" s="121" t="e">
        <f t="shared" si="0"/>
        <v>#N/A</v>
      </c>
      <c r="J27" s="121" t="e">
        <f t="shared" si="1"/>
        <v>#N/A</v>
      </c>
      <c r="K27" s="120"/>
      <c r="L27" s="120">
        <v>16</v>
      </c>
      <c r="M27" s="120">
        <f>VLOOKUP(L27,Regolamento!A:B,2,1)</f>
        <v>25</v>
      </c>
      <c r="N27" s="121">
        <f t="shared" si="2"/>
        <v>1</v>
      </c>
      <c r="O27" s="121">
        <f t="shared" si="3"/>
        <v>1</v>
      </c>
      <c r="P27" s="15">
        <f t="shared" si="4"/>
        <v>0</v>
      </c>
      <c r="Q27" s="120"/>
      <c r="R27" s="15" t="e">
        <f t="shared" si="5"/>
        <v>#DIV/0!</v>
      </c>
      <c r="T27" s="51"/>
      <c r="U27" s="10"/>
    </row>
    <row r="28" spans="1:21" x14ac:dyDescent="0.25">
      <c r="A28" s="63"/>
      <c r="B28" s="118" t="e">
        <f>VLOOKUP(A28,concorrenti!A:B,2,0)</f>
        <v>#N/A</v>
      </c>
      <c r="C28" s="118" t="e">
        <f>VLOOKUP(A28,concorrenti!A:E,5,1)</f>
        <v>#N/A</v>
      </c>
      <c r="D28" s="120"/>
      <c r="E28" s="120"/>
      <c r="F28" s="120"/>
      <c r="G28" s="120"/>
      <c r="H28" s="126"/>
      <c r="I28" s="121" t="e">
        <f t="shared" si="0"/>
        <v>#N/A</v>
      </c>
      <c r="J28" s="121" t="e">
        <f t="shared" si="1"/>
        <v>#N/A</v>
      </c>
      <c r="K28" s="120"/>
      <c r="L28" s="120">
        <v>17</v>
      </c>
      <c r="M28" s="120">
        <f>VLOOKUP(L28,Regolamento!A:B,2,1)</f>
        <v>24</v>
      </c>
      <c r="N28" s="121">
        <f t="shared" si="2"/>
        <v>1</v>
      </c>
      <c r="O28" s="121">
        <f t="shared" si="3"/>
        <v>1</v>
      </c>
      <c r="P28" s="15">
        <f t="shared" si="4"/>
        <v>0</v>
      </c>
      <c r="Q28" s="120"/>
      <c r="R28" s="15" t="e">
        <f t="shared" si="5"/>
        <v>#DIV/0!</v>
      </c>
      <c r="T28" s="51"/>
      <c r="U28" s="10"/>
    </row>
    <row r="29" spans="1:21" x14ac:dyDescent="0.25">
      <c r="A29" s="89"/>
      <c r="B29" s="118" t="e">
        <f>VLOOKUP(A29,concorrenti!A:B,2,0)</f>
        <v>#N/A</v>
      </c>
      <c r="C29" s="118" t="e">
        <f>VLOOKUP(A29,concorrenti!A:E,5,1)</f>
        <v>#N/A</v>
      </c>
      <c r="D29" s="120"/>
      <c r="E29" s="120"/>
      <c r="F29" s="120"/>
      <c r="G29" s="120"/>
      <c r="H29" s="121"/>
      <c r="I29" s="121" t="e">
        <f t="shared" si="0"/>
        <v>#N/A</v>
      </c>
      <c r="J29" s="121" t="e">
        <f t="shared" si="1"/>
        <v>#N/A</v>
      </c>
      <c r="K29" s="120"/>
      <c r="L29" s="120">
        <v>18</v>
      </c>
      <c r="M29" s="120">
        <f>VLOOKUP(L29,Regolamento!A:B,2,1)</f>
        <v>23</v>
      </c>
      <c r="N29" s="121">
        <f t="shared" si="2"/>
        <v>1</v>
      </c>
      <c r="O29" s="121">
        <f t="shared" si="3"/>
        <v>1</v>
      </c>
      <c r="P29" s="15">
        <f t="shared" si="4"/>
        <v>0</v>
      </c>
      <c r="Q29" s="120"/>
      <c r="R29" s="15" t="e">
        <f t="shared" si="5"/>
        <v>#DIV/0!</v>
      </c>
      <c r="T29" s="51"/>
      <c r="U29" s="10"/>
    </row>
    <row r="30" spans="1:21" x14ac:dyDescent="0.25">
      <c r="A30" s="63"/>
      <c r="B30" s="118" t="e">
        <f>VLOOKUP(A30,concorrenti!A:B,2,0)</f>
        <v>#N/A</v>
      </c>
      <c r="C30" s="118" t="e">
        <f>VLOOKUP(A30,concorrenti!A:E,5,1)</f>
        <v>#N/A</v>
      </c>
      <c r="D30" s="120"/>
      <c r="E30" s="120"/>
      <c r="F30" s="120"/>
      <c r="G30" s="120"/>
      <c r="H30" s="121"/>
      <c r="I30" s="121" t="e">
        <f t="shared" si="0"/>
        <v>#N/A</v>
      </c>
      <c r="J30" s="121" t="e">
        <f t="shared" si="1"/>
        <v>#N/A</v>
      </c>
      <c r="K30" s="120"/>
      <c r="L30" s="120">
        <v>19</v>
      </c>
      <c r="M30" s="120">
        <f>VLOOKUP(L30,Regolamento!A:B,2,1)</f>
        <v>22</v>
      </c>
      <c r="N30" s="121">
        <f t="shared" si="2"/>
        <v>1</v>
      </c>
      <c r="O30" s="121">
        <f t="shared" si="3"/>
        <v>1</v>
      </c>
      <c r="P30" s="15">
        <f t="shared" si="4"/>
        <v>0</v>
      </c>
      <c r="Q30" s="120"/>
      <c r="R30" s="15" t="e">
        <f t="shared" si="5"/>
        <v>#DIV/0!</v>
      </c>
      <c r="T30" s="51"/>
      <c r="U30" s="10"/>
    </row>
    <row r="31" spans="1:21" x14ac:dyDescent="0.25">
      <c r="A31" s="63"/>
      <c r="B31" s="118" t="e">
        <f>VLOOKUP(A31,concorrenti!A:B,2,0)</f>
        <v>#N/A</v>
      </c>
      <c r="C31" s="118" t="e">
        <f>VLOOKUP(A31,concorrenti!A:E,5,1)</f>
        <v>#N/A</v>
      </c>
      <c r="D31" s="120"/>
      <c r="E31" s="120"/>
      <c r="F31" s="120"/>
      <c r="G31" s="120"/>
      <c r="H31" s="121"/>
      <c r="I31" s="121" t="e">
        <f t="shared" si="0"/>
        <v>#N/A</v>
      </c>
      <c r="J31" s="121" t="e">
        <f t="shared" si="1"/>
        <v>#N/A</v>
      </c>
      <c r="K31" s="120"/>
      <c r="L31" s="120">
        <v>20</v>
      </c>
      <c r="M31" s="120">
        <f>VLOOKUP(L31,Regolamento!A:B,2,1)</f>
        <v>21</v>
      </c>
      <c r="N31" s="121">
        <f t="shared" si="2"/>
        <v>1</v>
      </c>
      <c r="O31" s="121">
        <f t="shared" si="3"/>
        <v>1</v>
      </c>
      <c r="P31" s="15">
        <f t="shared" si="4"/>
        <v>0</v>
      </c>
      <c r="Q31" s="120"/>
      <c r="R31" s="15" t="e">
        <f t="shared" si="5"/>
        <v>#DIV/0!</v>
      </c>
      <c r="T31" s="51"/>
      <c r="U31" s="10"/>
    </row>
    <row r="32" spans="1:21" x14ac:dyDescent="0.25">
      <c r="A32" s="63"/>
      <c r="B32" s="118" t="e">
        <f>VLOOKUP(A32,concorrenti!A:B,2,0)</f>
        <v>#N/A</v>
      </c>
      <c r="C32" s="118" t="e">
        <f>VLOOKUP(A32,concorrenti!A:E,5,1)</f>
        <v>#N/A</v>
      </c>
      <c r="D32" s="120"/>
      <c r="E32" s="120"/>
      <c r="F32" s="120"/>
      <c r="G32" s="120"/>
      <c r="H32" s="121"/>
      <c r="I32" s="121" t="e">
        <f t="shared" si="0"/>
        <v>#N/A</v>
      </c>
      <c r="J32" s="121" t="e">
        <f t="shared" si="1"/>
        <v>#N/A</v>
      </c>
      <c r="K32" s="123"/>
      <c r="L32" s="120">
        <v>21</v>
      </c>
      <c r="M32" s="120">
        <f>VLOOKUP(L32,Regolamento!A:B,2,1)</f>
        <v>20</v>
      </c>
      <c r="N32" s="121">
        <f t="shared" si="2"/>
        <v>1</v>
      </c>
      <c r="O32" s="121">
        <f t="shared" si="3"/>
        <v>1</v>
      </c>
      <c r="P32" s="15">
        <f t="shared" si="4"/>
        <v>0</v>
      </c>
      <c r="Q32" s="120"/>
      <c r="R32" s="15" t="e">
        <f t="shared" si="5"/>
        <v>#DIV/0!</v>
      </c>
    </row>
    <row r="33" spans="1:18" x14ac:dyDescent="0.25">
      <c r="A33" s="63"/>
      <c r="B33" s="118" t="e">
        <f>VLOOKUP(A33,concorrenti!A:B,2,0)</f>
        <v>#N/A</v>
      </c>
      <c r="C33" s="118" t="e">
        <f>VLOOKUP(A33,concorrenti!A:E,5,1)</f>
        <v>#N/A</v>
      </c>
      <c r="D33" s="120"/>
      <c r="E33" s="120"/>
      <c r="F33" s="120"/>
      <c r="G33" s="120"/>
      <c r="H33" s="121"/>
      <c r="I33" s="121" t="e">
        <f t="shared" si="0"/>
        <v>#N/A</v>
      </c>
      <c r="J33" s="121" t="e">
        <f t="shared" si="1"/>
        <v>#N/A</v>
      </c>
      <c r="K33" s="120"/>
      <c r="L33" s="120">
        <v>22</v>
      </c>
      <c r="M33" s="120">
        <f>VLOOKUP(L33,Regolamento!A:B,2,1)</f>
        <v>19</v>
      </c>
      <c r="N33" s="121">
        <f t="shared" si="2"/>
        <v>1</v>
      </c>
      <c r="O33" s="121">
        <f t="shared" si="3"/>
        <v>1</v>
      </c>
      <c r="P33" s="15">
        <f t="shared" si="4"/>
        <v>0</v>
      </c>
      <c r="Q33" s="120"/>
      <c r="R33" s="15" t="e">
        <f t="shared" si="5"/>
        <v>#DIV/0!</v>
      </c>
    </row>
    <row r="34" spans="1:18" x14ac:dyDescent="0.25">
      <c r="A34" s="90"/>
      <c r="B34" s="118" t="e">
        <f>VLOOKUP(A34,concorrenti!A:B,2,0)</f>
        <v>#N/A</v>
      </c>
      <c r="C34" s="118" t="e">
        <f>VLOOKUP(A34,concorrenti!A:E,5,1)</f>
        <v>#N/A</v>
      </c>
      <c r="D34" s="120"/>
      <c r="E34" s="120"/>
      <c r="F34" s="120"/>
      <c r="G34" s="120"/>
      <c r="H34" s="121"/>
      <c r="I34" s="121" t="e">
        <f t="shared" si="0"/>
        <v>#N/A</v>
      </c>
      <c r="J34" s="121" t="e">
        <f t="shared" si="1"/>
        <v>#N/A</v>
      </c>
      <c r="K34" s="120"/>
      <c r="L34" s="120">
        <v>23</v>
      </c>
      <c r="M34" s="120">
        <f>VLOOKUP(L34,Regolamento!A:B,2,1)</f>
        <v>18</v>
      </c>
      <c r="N34" s="121">
        <f t="shared" si="2"/>
        <v>1</v>
      </c>
      <c r="O34" s="121">
        <f t="shared" si="3"/>
        <v>1</v>
      </c>
      <c r="P34" s="15">
        <f t="shared" si="4"/>
        <v>0</v>
      </c>
      <c r="Q34" s="120"/>
      <c r="R34" s="15" t="e">
        <f t="shared" si="5"/>
        <v>#DIV/0!</v>
      </c>
    </row>
    <row r="35" spans="1:18" x14ac:dyDescent="0.25">
      <c r="A35" s="63"/>
      <c r="B35" s="118" t="e">
        <f>VLOOKUP(A35,concorrenti!A:B,2,0)</f>
        <v>#N/A</v>
      </c>
      <c r="C35" s="118" t="e">
        <f>VLOOKUP(A35,concorrenti!A:E,5,1)</f>
        <v>#N/A</v>
      </c>
      <c r="D35" s="120"/>
      <c r="E35" s="120"/>
      <c r="F35" s="120"/>
      <c r="G35" s="120"/>
      <c r="H35" s="121"/>
      <c r="I35" s="121" t="e">
        <f t="shared" si="0"/>
        <v>#N/A</v>
      </c>
      <c r="J35" s="121" t="e">
        <f t="shared" si="1"/>
        <v>#N/A</v>
      </c>
      <c r="K35" s="120"/>
      <c r="L35" s="120">
        <v>24</v>
      </c>
      <c r="M35" s="120">
        <f>VLOOKUP(L35,Regolamento!A:B,2,1)</f>
        <v>17</v>
      </c>
      <c r="N35" s="121">
        <f t="shared" si="2"/>
        <v>1</v>
      </c>
      <c r="O35" s="121">
        <f t="shared" si="3"/>
        <v>1</v>
      </c>
      <c r="P35" s="15">
        <f t="shared" si="4"/>
        <v>0</v>
      </c>
      <c r="Q35" s="120"/>
      <c r="R35" s="15" t="e">
        <f t="shared" si="5"/>
        <v>#DIV/0!</v>
      </c>
    </row>
    <row r="36" spans="1:18" x14ac:dyDescent="0.25">
      <c r="A36" s="63"/>
      <c r="B36" s="118" t="e">
        <f>VLOOKUP(A36,concorrenti!A:B,2,0)</f>
        <v>#N/A</v>
      </c>
      <c r="C36" s="118" t="e">
        <f>VLOOKUP(A36,concorrenti!A:E,5,1)</f>
        <v>#N/A</v>
      </c>
      <c r="D36" s="120"/>
      <c r="E36" s="120"/>
      <c r="F36" s="120"/>
      <c r="G36" s="120"/>
      <c r="H36" s="126"/>
      <c r="I36" s="121" t="e">
        <f t="shared" si="0"/>
        <v>#N/A</v>
      </c>
      <c r="J36" s="121" t="e">
        <f t="shared" si="1"/>
        <v>#N/A</v>
      </c>
      <c r="K36" s="120"/>
      <c r="L36" s="120">
        <v>25</v>
      </c>
      <c r="M36" s="120">
        <f>VLOOKUP(L36,Regolamento!A:B,2,1)</f>
        <v>16</v>
      </c>
      <c r="N36" s="121">
        <f t="shared" si="2"/>
        <v>1</v>
      </c>
      <c r="O36" s="121">
        <f t="shared" si="3"/>
        <v>1</v>
      </c>
      <c r="P36" s="15">
        <f t="shared" si="4"/>
        <v>0</v>
      </c>
      <c r="Q36" s="120"/>
      <c r="R36" s="15" t="e">
        <f t="shared" si="5"/>
        <v>#DIV/0!</v>
      </c>
    </row>
    <row r="37" spans="1:18" x14ac:dyDescent="0.25">
      <c r="A37" s="63"/>
      <c r="B37" s="118" t="e">
        <f>VLOOKUP(A37,concorrenti!A:B,2,0)</f>
        <v>#N/A</v>
      </c>
      <c r="C37" s="118" t="e">
        <f>VLOOKUP(A37,concorrenti!A:E,5,1)</f>
        <v>#N/A</v>
      </c>
      <c r="D37" s="120"/>
      <c r="E37" s="120"/>
      <c r="F37" s="120"/>
      <c r="G37" s="120"/>
      <c r="H37" s="121"/>
      <c r="I37" s="121" t="e">
        <f t="shared" si="0"/>
        <v>#N/A</v>
      </c>
      <c r="J37" s="121" t="e">
        <f t="shared" si="1"/>
        <v>#N/A</v>
      </c>
      <c r="K37" s="120"/>
      <c r="L37" s="120">
        <v>26</v>
      </c>
      <c r="M37" s="120">
        <f>VLOOKUP(L37,Regolamento!A:B,2,1)</f>
        <v>15</v>
      </c>
      <c r="N37" s="121">
        <f t="shared" si="2"/>
        <v>1</v>
      </c>
      <c r="O37" s="121">
        <f t="shared" si="3"/>
        <v>1</v>
      </c>
      <c r="P37" s="15">
        <f t="shared" si="4"/>
        <v>0</v>
      </c>
      <c r="Q37" s="120"/>
      <c r="R37" s="15" t="e">
        <f t="shared" si="5"/>
        <v>#DIV/0!</v>
      </c>
    </row>
    <row r="38" spans="1:18" x14ac:dyDescent="0.25">
      <c r="A38" s="63"/>
      <c r="B38" s="118" t="e">
        <f>VLOOKUP(A38,concorrenti!A:B,2,0)</f>
        <v>#N/A</v>
      </c>
      <c r="C38" s="118" t="e">
        <f>VLOOKUP(A38,concorrenti!A:E,5,1)</f>
        <v>#N/A</v>
      </c>
      <c r="D38" s="120"/>
      <c r="E38" s="120"/>
      <c r="F38" s="120"/>
      <c r="G38" s="120"/>
      <c r="H38" s="121"/>
      <c r="I38" s="121" t="e">
        <f>IF(C38&lt;&gt;0,((1+RIGHT(F38,2)/100)-0.1),(1+RIGHT(F38,2)/100))+1</f>
        <v>#N/A</v>
      </c>
      <c r="J38" s="121" t="e">
        <f t="shared" si="1"/>
        <v>#N/A</v>
      </c>
      <c r="K38" s="120"/>
      <c r="L38" s="120">
        <v>27</v>
      </c>
      <c r="M38" s="120">
        <f>VLOOKUP(L38,Regolamento!A:B,2,1)</f>
        <v>14</v>
      </c>
      <c r="N38" s="121">
        <f t="shared" si="2"/>
        <v>1</v>
      </c>
      <c r="O38" s="121">
        <f t="shared" si="3"/>
        <v>1</v>
      </c>
      <c r="P38" s="15">
        <f t="shared" si="4"/>
        <v>0</v>
      </c>
      <c r="Q38" s="120"/>
      <c r="R38" s="15" t="e">
        <f t="shared" si="5"/>
        <v>#DIV/0!</v>
      </c>
    </row>
    <row r="39" spans="1:18" x14ac:dyDescent="0.25">
      <c r="A39" s="63"/>
      <c r="B39" s="118" t="e">
        <f>VLOOKUP(A39,concorrenti!A:B,2,0)</f>
        <v>#N/A</v>
      </c>
      <c r="C39" s="118" t="e">
        <f>VLOOKUP(A39,concorrenti!A:E,5,1)</f>
        <v>#N/A</v>
      </c>
      <c r="D39" s="120"/>
      <c r="E39" s="127"/>
      <c r="F39" s="120"/>
      <c r="G39" s="120"/>
      <c r="H39" s="126"/>
      <c r="I39" s="121" t="e">
        <f>IF(C39&lt;&gt;0,((1+RIGHT(F39,2)/100)-0.1),(1+RIGHT(F39,2)/100))</f>
        <v>#N/A</v>
      </c>
      <c r="J39" s="121" t="e">
        <f t="shared" si="1"/>
        <v>#N/A</v>
      </c>
      <c r="K39" s="120"/>
      <c r="L39" s="120">
        <v>28</v>
      </c>
      <c r="M39" s="120">
        <f>VLOOKUP(L39,Regolamento!A:B,2,1)</f>
        <v>13</v>
      </c>
      <c r="N39" s="121">
        <f t="shared" si="2"/>
        <v>1</v>
      </c>
      <c r="O39" s="121">
        <f t="shared" si="3"/>
        <v>1</v>
      </c>
      <c r="P39" s="15">
        <f t="shared" si="4"/>
        <v>0</v>
      </c>
      <c r="Q39" s="120"/>
      <c r="R39" s="15" t="e">
        <f t="shared" si="5"/>
        <v>#DIV/0!</v>
      </c>
    </row>
    <row r="40" spans="1:18" x14ac:dyDescent="0.25">
      <c r="A40" s="63"/>
      <c r="B40" s="118" t="e">
        <f>VLOOKUP(A40,concorrenti!A:B,2,0)</f>
        <v>#N/A</v>
      </c>
      <c r="C40" s="118" t="e">
        <f>VLOOKUP(A40,concorrenti!A:E,5,1)</f>
        <v>#N/A</v>
      </c>
      <c r="D40" s="120"/>
      <c r="E40" s="120"/>
      <c r="F40" s="120"/>
      <c r="G40" s="120"/>
      <c r="H40" s="121"/>
      <c r="I40" s="121" t="e">
        <f>IF(C40&lt;&gt;0,((1+RIGHT(F40,2)/100)-0.1),(1+RIGHT(F40,2)/100))</f>
        <v>#N/A</v>
      </c>
      <c r="J40" s="121" t="e">
        <f t="shared" si="1"/>
        <v>#N/A</v>
      </c>
      <c r="K40" s="120"/>
      <c r="L40" s="120">
        <v>29</v>
      </c>
      <c r="M40" s="120">
        <f>VLOOKUP(L40,Regolamento!A:B,2,1)</f>
        <v>12</v>
      </c>
      <c r="N40" s="121">
        <f t="shared" si="2"/>
        <v>1</v>
      </c>
      <c r="O40" s="121">
        <f t="shared" si="3"/>
        <v>1</v>
      </c>
      <c r="P40" s="15">
        <f t="shared" si="4"/>
        <v>0</v>
      </c>
      <c r="Q40" s="120"/>
      <c r="R40" s="15" t="e">
        <f t="shared" si="5"/>
        <v>#DIV/0!</v>
      </c>
    </row>
    <row r="41" spans="1:18" x14ac:dyDescent="0.25">
      <c r="A41" s="63"/>
      <c r="B41" s="118" t="e">
        <f>VLOOKUP(A41,concorrenti!A:B,2,0)</f>
        <v>#N/A</v>
      </c>
      <c r="C41" s="118" t="e">
        <f>VLOOKUP(A41,concorrenti!A:E,5,1)</f>
        <v>#N/A</v>
      </c>
      <c r="D41" s="120"/>
      <c r="E41" s="120"/>
      <c r="F41" s="120"/>
      <c r="G41" s="120"/>
      <c r="H41" s="121"/>
      <c r="I41" s="121" t="e">
        <f>IF(C41&lt;&gt;0,((1+RIGHT(F41,2)/100)-0.1),(1+RIGHT(F41,2)/100))</f>
        <v>#N/A</v>
      </c>
      <c r="J41" s="121" t="e">
        <f t="shared" si="1"/>
        <v>#N/A</v>
      </c>
      <c r="K41" s="120"/>
      <c r="L41" s="120">
        <v>30</v>
      </c>
      <c r="M41" s="120">
        <f>VLOOKUP(L41,Regolamento!A:B,2,1)</f>
        <v>11</v>
      </c>
      <c r="N41" s="121">
        <f t="shared" si="2"/>
        <v>1</v>
      </c>
      <c r="O41" s="121">
        <f t="shared" si="3"/>
        <v>1</v>
      </c>
      <c r="P41" s="15">
        <f t="shared" si="4"/>
        <v>0</v>
      </c>
      <c r="Q41" s="120"/>
      <c r="R41" s="15" t="e">
        <f t="shared" si="5"/>
        <v>#DIV/0!</v>
      </c>
    </row>
    <row r="42" spans="1:18" x14ac:dyDescent="0.25">
      <c r="A42" s="8"/>
      <c r="B42" s="118" t="e">
        <f>VLOOKUP(A42,concorrenti!A:B,2,0)</f>
        <v>#N/A</v>
      </c>
      <c r="C42" s="118" t="e">
        <f>VLOOKUP(A42,concorrenti!A:E,5,1)</f>
        <v>#N/A</v>
      </c>
      <c r="D42" s="120"/>
      <c r="E42" s="127"/>
      <c r="F42" s="120"/>
      <c r="G42" s="120"/>
      <c r="H42" s="121"/>
      <c r="I42" s="121" t="e">
        <f>IF(C42&lt;&gt;0,((1+RIGHT(F42,2)/100)-0.1),(1+RIGHT(F42,2)/100))</f>
        <v>#N/A</v>
      </c>
      <c r="J42" s="121" t="e">
        <f t="shared" si="1"/>
        <v>#N/A</v>
      </c>
      <c r="K42" s="120"/>
      <c r="L42" s="120">
        <v>31</v>
      </c>
      <c r="M42" s="120">
        <f>VLOOKUP(L42,Regolamento!A:B,2,1)</f>
        <v>10</v>
      </c>
      <c r="N42" s="121">
        <f t="shared" si="2"/>
        <v>1</v>
      </c>
      <c r="O42" s="121">
        <f t="shared" si="3"/>
        <v>1</v>
      </c>
      <c r="P42" s="15">
        <f t="shared" si="4"/>
        <v>0</v>
      </c>
      <c r="Q42" s="120"/>
      <c r="R42" s="15" t="e">
        <f t="shared" si="5"/>
        <v>#DIV/0!</v>
      </c>
    </row>
    <row r="43" spans="1:18" x14ac:dyDescent="0.25">
      <c r="A43" s="63"/>
      <c r="B43" s="118" t="e">
        <f>VLOOKUP(A43,concorrenti!A:B,2,0)</f>
        <v>#N/A</v>
      </c>
      <c r="C43" s="118" t="e">
        <f>VLOOKUP(A43,concorrenti!A:E,5,1)</f>
        <v>#N/A</v>
      </c>
      <c r="D43" s="120"/>
      <c r="E43" s="120"/>
      <c r="F43" s="120"/>
      <c r="G43" s="120"/>
      <c r="H43" s="121"/>
      <c r="I43" s="121" t="e">
        <f>IF(C43&lt;&gt;0,((1+RIGHT(F43,2)/100)-0.1),(1+RIGHT(F43,2)/100))</f>
        <v>#N/A</v>
      </c>
      <c r="J43" s="121" t="e">
        <f t="shared" si="1"/>
        <v>#N/A</v>
      </c>
      <c r="K43" s="120"/>
      <c r="L43" s="120">
        <v>32</v>
      </c>
      <c r="M43" s="120">
        <f>VLOOKUP(L43,Regolamento!A:B,2,1)</f>
        <v>9</v>
      </c>
      <c r="N43" s="121">
        <f t="shared" si="2"/>
        <v>1</v>
      </c>
      <c r="O43" s="121">
        <f t="shared" si="3"/>
        <v>1</v>
      </c>
      <c r="P43" s="15">
        <f t="shared" si="4"/>
        <v>0</v>
      </c>
      <c r="Q43" s="120"/>
      <c r="R43" s="15" t="e">
        <f t="shared" si="5"/>
        <v>#DIV/0!</v>
      </c>
    </row>
    <row r="44" spans="1:18" x14ac:dyDescent="0.25">
      <c r="A44" s="63"/>
      <c r="B44" s="118" t="e">
        <f>VLOOKUP(A44,concorrenti!A:B,2,0)</f>
        <v>#N/A</v>
      </c>
      <c r="C44" s="118" t="e">
        <f>VLOOKUP(A44,concorrenti!A:E,5,1)</f>
        <v>#N/A</v>
      </c>
      <c r="D44" s="120"/>
      <c r="E44" s="120"/>
      <c r="F44" s="120"/>
      <c r="G44" s="120"/>
      <c r="H44" s="121"/>
      <c r="I44" s="121" t="e">
        <f>IF(C44&lt;&gt;0,((1+RIGHT(F44,2)/100)-0.1),(1+RIGHT(F44,2)/100))+1</f>
        <v>#N/A</v>
      </c>
      <c r="J44" s="121" t="e">
        <f t="shared" si="1"/>
        <v>#N/A</v>
      </c>
      <c r="K44" s="120"/>
      <c r="L44" s="120">
        <v>33</v>
      </c>
      <c r="M44" s="120">
        <f>VLOOKUP(L44,Regolamento!A:B,2,1)</f>
        <v>8</v>
      </c>
      <c r="N44" s="121">
        <f t="shared" si="2"/>
        <v>1</v>
      </c>
      <c r="O44" s="121">
        <f t="shared" si="3"/>
        <v>1</v>
      </c>
      <c r="P44" s="15">
        <f t="shared" si="4"/>
        <v>0</v>
      </c>
      <c r="Q44" s="120"/>
      <c r="R44" s="15" t="e">
        <f t="shared" si="5"/>
        <v>#DIV/0!</v>
      </c>
    </row>
    <row r="45" spans="1:18" x14ac:dyDescent="0.25">
      <c r="A45" s="63"/>
      <c r="B45" s="118" t="e">
        <f>VLOOKUP(A45,concorrenti!A:B,2,0)</f>
        <v>#N/A</v>
      </c>
      <c r="C45" s="118" t="e">
        <f>VLOOKUP(A45,concorrenti!A:E,5,1)</f>
        <v>#N/A</v>
      </c>
      <c r="D45" s="120"/>
      <c r="E45" s="120"/>
      <c r="F45" s="120"/>
      <c r="G45" s="120"/>
      <c r="H45" s="121"/>
      <c r="I45" s="121" t="e">
        <f>IF(C45&lt;&gt;0,((1+RIGHT(F45,2)/100)-0.1),(1+RIGHT(F45,2)/100))</f>
        <v>#N/A</v>
      </c>
      <c r="J45" s="121" t="e">
        <f t="shared" si="1"/>
        <v>#N/A</v>
      </c>
      <c r="K45" s="120"/>
      <c r="L45" s="120">
        <v>34</v>
      </c>
      <c r="M45" s="120">
        <f>VLOOKUP(L45,Regolamento!A:B,2,1)</f>
        <v>7</v>
      </c>
      <c r="N45" s="121">
        <f t="shared" si="2"/>
        <v>1</v>
      </c>
      <c r="O45" s="121">
        <f t="shared" si="3"/>
        <v>1</v>
      </c>
      <c r="P45" s="15">
        <f t="shared" si="4"/>
        <v>0</v>
      </c>
      <c r="Q45" s="120"/>
      <c r="R45" s="15" t="e">
        <f t="shared" si="5"/>
        <v>#DIV/0!</v>
      </c>
    </row>
    <row r="46" spans="1:18" x14ac:dyDescent="0.25">
      <c r="A46" s="63"/>
      <c r="B46" s="118" t="e">
        <f>VLOOKUP(A46,concorrenti!A:B,2,0)</f>
        <v>#N/A</v>
      </c>
      <c r="C46" s="118" t="e">
        <f>VLOOKUP(A46,concorrenti!A:E,5,1)</f>
        <v>#N/A</v>
      </c>
      <c r="D46" s="120"/>
      <c r="E46" s="120"/>
      <c r="F46" s="120"/>
      <c r="G46" s="120"/>
      <c r="H46" s="121"/>
      <c r="I46" s="121" t="e">
        <f>IF(C46&lt;&gt;0,((1+RIGHT(F46,2)/100)-0.1),(1+RIGHT(F46,2)/100))</f>
        <v>#N/A</v>
      </c>
      <c r="J46" s="121" t="e">
        <f t="shared" si="1"/>
        <v>#N/A</v>
      </c>
      <c r="K46" s="120"/>
      <c r="L46" s="120">
        <v>35</v>
      </c>
      <c r="M46" s="120">
        <f>VLOOKUP(L46,Regolamento!A:B,2,1)</f>
        <v>6</v>
      </c>
      <c r="N46" s="121">
        <f t="shared" si="2"/>
        <v>1</v>
      </c>
      <c r="O46" s="121">
        <f t="shared" si="3"/>
        <v>1</v>
      </c>
      <c r="P46" s="15">
        <f t="shared" si="4"/>
        <v>0</v>
      </c>
      <c r="Q46" s="120"/>
      <c r="R46" s="15" t="e">
        <f t="shared" si="5"/>
        <v>#DIV/0!</v>
      </c>
    </row>
    <row r="47" spans="1:18" x14ac:dyDescent="0.25">
      <c r="A47" s="63"/>
      <c r="B47" s="118" t="e">
        <f>VLOOKUP(A47,concorrenti!A:B,2,0)</f>
        <v>#N/A</v>
      </c>
      <c r="C47" s="118" t="e">
        <f>VLOOKUP(A47,concorrenti!A:E,5,1)</f>
        <v>#N/A</v>
      </c>
      <c r="D47" s="120"/>
      <c r="E47" s="120"/>
      <c r="F47" s="120"/>
      <c r="G47" s="120"/>
      <c r="H47" s="121"/>
      <c r="I47" s="121" t="e">
        <f>IF(C47&lt;&gt;0,((1+RIGHT(F47,2)/100)-0.1),(1+RIGHT(F47,2)/100))</f>
        <v>#N/A</v>
      </c>
      <c r="J47" s="121" t="e">
        <f t="shared" si="1"/>
        <v>#N/A</v>
      </c>
      <c r="K47" s="120"/>
      <c r="L47" s="120">
        <v>36</v>
      </c>
      <c r="M47" s="120">
        <f>VLOOKUP(L47,Regolamento!A:B,2,1)</f>
        <v>5</v>
      </c>
      <c r="N47" s="121">
        <f t="shared" si="2"/>
        <v>1</v>
      </c>
      <c r="O47" s="121">
        <f t="shared" si="3"/>
        <v>1</v>
      </c>
      <c r="P47" s="15">
        <f t="shared" si="4"/>
        <v>0</v>
      </c>
      <c r="Q47" s="120"/>
      <c r="R47" s="15" t="e">
        <f t="shared" si="5"/>
        <v>#DIV/0!</v>
      </c>
    </row>
    <row r="48" spans="1:18" x14ac:dyDescent="0.25">
      <c r="A48" s="63"/>
      <c r="B48" s="118" t="e">
        <f>VLOOKUP(A48,concorrenti!A:B,2,0)</f>
        <v>#N/A</v>
      </c>
      <c r="C48" s="118" t="e">
        <f>VLOOKUP(A48,concorrenti!A:E,5,1)</f>
        <v>#N/A</v>
      </c>
      <c r="D48" s="120"/>
      <c r="E48" s="127"/>
      <c r="F48" s="120"/>
      <c r="G48" s="120"/>
      <c r="H48" s="121"/>
      <c r="I48" s="121" t="e">
        <f>IF(C48&lt;&gt;0,((1+RIGHT(F48,2)/100)-0.1),(1+RIGHT(F48,2)/100))+1</f>
        <v>#N/A</v>
      </c>
      <c r="J48" s="121" t="e">
        <f t="shared" si="1"/>
        <v>#N/A</v>
      </c>
      <c r="K48" s="120"/>
      <c r="L48" s="120">
        <v>37</v>
      </c>
      <c r="M48" s="120">
        <f>VLOOKUP(L48,Regolamento!A:B,2,1)</f>
        <v>4</v>
      </c>
      <c r="N48" s="121">
        <f t="shared" si="2"/>
        <v>1</v>
      </c>
      <c r="O48" s="121">
        <f t="shared" si="3"/>
        <v>1</v>
      </c>
      <c r="P48" s="15">
        <f t="shared" si="4"/>
        <v>0</v>
      </c>
      <c r="Q48" s="120"/>
      <c r="R48" s="15" t="e">
        <f t="shared" si="5"/>
        <v>#DIV/0!</v>
      </c>
    </row>
    <row r="49" spans="1:21" x14ac:dyDescent="0.25">
      <c r="A49" s="63"/>
      <c r="B49" s="118" t="e">
        <f>VLOOKUP(A49,concorrenti!A:B,2,0)</f>
        <v>#N/A</v>
      </c>
      <c r="C49" s="118" t="e">
        <f>VLOOKUP(A49,concorrenti!A:E,5,1)</f>
        <v>#N/A</v>
      </c>
      <c r="D49" s="120"/>
      <c r="E49" s="120"/>
      <c r="F49" s="120"/>
      <c r="G49" s="120"/>
      <c r="H49" s="121"/>
      <c r="I49" s="121" t="e">
        <f>IF(C49&lt;&gt;0,((1+RIGHT(F49,2)/100)-0.1),(1+RIGHT(F49,2)/100))</f>
        <v>#N/A</v>
      </c>
      <c r="J49" s="121" t="e">
        <f t="shared" si="1"/>
        <v>#N/A</v>
      </c>
      <c r="K49" s="120"/>
      <c r="L49" s="120">
        <v>38</v>
      </c>
      <c r="M49" s="120">
        <f>VLOOKUP(L49,Regolamento!A:B,2,1)</f>
        <v>3</v>
      </c>
      <c r="N49" s="121">
        <f t="shared" si="2"/>
        <v>1</v>
      </c>
      <c r="O49" s="121">
        <f t="shared" si="3"/>
        <v>1</v>
      </c>
      <c r="P49" s="15">
        <f t="shared" si="4"/>
        <v>0</v>
      </c>
      <c r="Q49" s="120"/>
      <c r="R49" s="15" t="e">
        <f t="shared" si="5"/>
        <v>#DIV/0!</v>
      </c>
    </row>
    <row r="50" spans="1:21" x14ac:dyDescent="0.25">
      <c r="A50" s="63"/>
      <c r="B50" s="118" t="e">
        <f>VLOOKUP(A50,concorrenti!A:B,2,0)</f>
        <v>#N/A</v>
      </c>
      <c r="C50" s="118" t="e">
        <f>VLOOKUP(A50,concorrenti!A:E,5,1)</f>
        <v>#N/A</v>
      </c>
      <c r="D50" s="120"/>
      <c r="E50" s="120"/>
      <c r="F50" s="120"/>
      <c r="G50" s="120"/>
      <c r="H50" s="121"/>
      <c r="I50" s="121" t="e">
        <f>IF(C50&lt;&gt;0,((1+RIGHT(F50,2)/100)-0.1),(1+RIGHT(F50,2)/100))</f>
        <v>#N/A</v>
      </c>
      <c r="J50" s="121" t="e">
        <f t="shared" si="1"/>
        <v>#N/A</v>
      </c>
      <c r="K50" s="120"/>
      <c r="L50" s="120">
        <v>39</v>
      </c>
      <c r="M50" s="120">
        <f>VLOOKUP(L50,Regolamento!A:B,2,1)</f>
        <v>2</v>
      </c>
      <c r="N50" s="121">
        <f t="shared" si="2"/>
        <v>1</v>
      </c>
      <c r="O50" s="121">
        <f t="shared" si="3"/>
        <v>1</v>
      </c>
      <c r="P50" s="15">
        <f t="shared" si="4"/>
        <v>0</v>
      </c>
      <c r="Q50" s="120"/>
      <c r="R50" s="15" t="e">
        <f t="shared" si="5"/>
        <v>#DIV/0!</v>
      </c>
    </row>
    <row r="51" spans="1:21" x14ac:dyDescent="0.25">
      <c r="A51" s="8"/>
      <c r="B51" s="118" t="e">
        <f>VLOOKUP(A51,concorrenti!A:B,2,0)</f>
        <v>#N/A</v>
      </c>
      <c r="C51" s="118" t="e">
        <f>VLOOKUP(A51,concorrenti!A:E,5,1)</f>
        <v>#N/A</v>
      </c>
      <c r="D51" s="120"/>
      <c r="E51" s="120"/>
      <c r="F51" s="120"/>
      <c r="G51" s="120"/>
      <c r="H51" s="121"/>
      <c r="I51" s="121" t="e">
        <f>IF(C51&lt;&gt;0,((1+RIGHT(F51,2)/100)-0.1),(1+RIGHT(F51,2)/100))</f>
        <v>#N/A</v>
      </c>
      <c r="J51" s="121" t="e">
        <f t="shared" si="1"/>
        <v>#N/A</v>
      </c>
      <c r="K51" s="120"/>
      <c r="L51" s="120">
        <v>40</v>
      </c>
      <c r="M51" s="120">
        <f>VLOOKUP(L51,Regolamento!A:B,2,1)</f>
        <v>1</v>
      </c>
      <c r="N51" s="121">
        <f t="shared" si="2"/>
        <v>1</v>
      </c>
      <c r="O51" s="121">
        <f t="shared" si="3"/>
        <v>1</v>
      </c>
      <c r="P51" s="15">
        <f t="shared" si="4"/>
        <v>0</v>
      </c>
      <c r="Q51" s="120"/>
      <c r="R51" s="15" t="e">
        <f t="shared" si="5"/>
        <v>#DIV/0!</v>
      </c>
    </row>
    <row r="52" spans="1:21" x14ac:dyDescent="0.25">
      <c r="A52" s="63"/>
      <c r="B52" s="118" t="e">
        <f>VLOOKUP(A52,concorrenti!A:B,2,0)</f>
        <v>#N/A</v>
      </c>
      <c r="C52" s="118" t="e">
        <f>VLOOKUP(A52,concorrenti!A:E,5,1)</f>
        <v>#N/A</v>
      </c>
      <c r="D52" s="120"/>
      <c r="E52" s="120"/>
      <c r="F52" s="120"/>
      <c r="G52" s="120"/>
      <c r="H52" s="126"/>
      <c r="I52" s="121" t="e">
        <f>IF(C52&lt;&gt;0,((1+RIGHT(F52,2)/100)-0.1),(1+RIGHT(F52,2)/100))</f>
        <v>#N/A</v>
      </c>
      <c r="J52" s="121" t="e">
        <f t="shared" si="1"/>
        <v>#N/A</v>
      </c>
      <c r="K52" s="120"/>
      <c r="L52" s="120">
        <v>41</v>
      </c>
      <c r="M52" s="120">
        <f>VLOOKUP(L52,Regolamento!A:B,2,1)</f>
        <v>0.5</v>
      </c>
      <c r="N52" s="121">
        <f t="shared" si="2"/>
        <v>1</v>
      </c>
      <c r="O52" s="121">
        <f t="shared" si="3"/>
        <v>1</v>
      </c>
      <c r="P52" s="15">
        <f t="shared" si="4"/>
        <v>0</v>
      </c>
      <c r="Q52" s="120"/>
      <c r="R52" s="15" t="e">
        <f t="shared" si="5"/>
        <v>#DIV/0!</v>
      </c>
    </row>
    <row r="53" spans="1:21" x14ac:dyDescent="0.25">
      <c r="A53" s="63"/>
      <c r="B53" s="118" t="e">
        <f>VLOOKUP(A53,concorrenti!A:B,2,0)</f>
        <v>#N/A</v>
      </c>
      <c r="C53" s="118" t="e">
        <f>VLOOKUP(A53,concorrenti!A:E,5,1)</f>
        <v>#N/A</v>
      </c>
      <c r="D53" s="120"/>
      <c r="E53" s="120"/>
      <c r="F53" s="120"/>
      <c r="G53" s="120"/>
      <c r="H53" s="121"/>
      <c r="I53" s="121" t="e">
        <f>IF(C53&lt;&gt;0,((1+RIGHT(F53,2)/100)-0.1),(1+RIGHT(F53,2)/100))+1</f>
        <v>#N/A</v>
      </c>
      <c r="J53" s="121" t="e">
        <f t="shared" si="1"/>
        <v>#N/A</v>
      </c>
      <c r="K53" s="120"/>
      <c r="L53" s="120">
        <v>42</v>
      </c>
      <c r="M53" s="120">
        <f>VLOOKUP(L53,Regolamento!A:B,2,1)</f>
        <v>0.5</v>
      </c>
      <c r="N53" s="121">
        <f t="shared" si="2"/>
        <v>1</v>
      </c>
      <c r="O53" s="121">
        <f t="shared" si="3"/>
        <v>1</v>
      </c>
      <c r="P53" s="15">
        <f t="shared" si="4"/>
        <v>0</v>
      </c>
      <c r="Q53" s="120"/>
      <c r="R53" s="15" t="e">
        <f t="shared" si="5"/>
        <v>#DIV/0!</v>
      </c>
    </row>
    <row r="54" spans="1:21" x14ac:dyDescent="0.25">
      <c r="B54" s="118" t="e">
        <f>VLOOKUP(A54,concorrenti!A:B,2,0)</f>
        <v>#N/A</v>
      </c>
      <c r="C54" s="118" t="e">
        <f>VLOOKUP(A54,concorrenti!A:E,5,1)</f>
        <v>#N/A</v>
      </c>
      <c r="D54" s="120"/>
      <c r="E54" s="120"/>
      <c r="F54" s="120"/>
      <c r="G54" s="120"/>
      <c r="H54" s="121"/>
      <c r="I54" s="121" t="e">
        <f>IF(C54&lt;&gt;0,((1+RIGHT(F54,2)/100)-0.1),(1+RIGHT(F54,2)/100))</f>
        <v>#N/A</v>
      </c>
      <c r="J54" s="121" t="e">
        <f t="shared" si="1"/>
        <v>#N/A</v>
      </c>
      <c r="K54" s="120"/>
      <c r="L54" s="120">
        <v>43</v>
      </c>
      <c r="M54" s="120">
        <f>VLOOKUP(L54,Regolamento!A:B,2,1)</f>
        <v>0.5</v>
      </c>
      <c r="N54" s="121">
        <f t="shared" si="2"/>
        <v>1</v>
      </c>
      <c r="O54" s="121">
        <f t="shared" si="3"/>
        <v>1</v>
      </c>
      <c r="P54" s="15">
        <f t="shared" si="4"/>
        <v>0</v>
      </c>
      <c r="Q54" s="120"/>
      <c r="R54" s="15" t="e">
        <f t="shared" si="5"/>
        <v>#DIV/0!</v>
      </c>
    </row>
    <row r="55" spans="1:21" x14ac:dyDescent="0.25">
      <c r="A55" s="63"/>
      <c r="B55" s="118" t="e">
        <f>VLOOKUP(A55,concorrenti!A:B,2,0)</f>
        <v>#N/A</v>
      </c>
      <c r="C55" s="118" t="e">
        <f>VLOOKUP(A55,concorrenti!A:E,5,1)</f>
        <v>#N/A</v>
      </c>
      <c r="D55" s="120"/>
      <c r="E55" s="127"/>
      <c r="F55" s="120"/>
      <c r="G55" s="120"/>
      <c r="H55" s="121"/>
      <c r="I55" s="121" t="e">
        <f>IF(C55&lt;&gt;0,((1+RIGHT(F55,2)/100)-0.1),(1+RIGHT(F55,2)/100))</f>
        <v>#N/A</v>
      </c>
      <c r="J55" s="121" t="e">
        <f t="shared" si="1"/>
        <v>#N/A</v>
      </c>
      <c r="K55" s="120"/>
      <c r="L55" s="120">
        <v>44</v>
      </c>
      <c r="M55" s="120">
        <f>VLOOKUP(L55,Regolamento!A:B,2,1)</f>
        <v>0.5</v>
      </c>
      <c r="N55" s="121">
        <f t="shared" si="2"/>
        <v>1</v>
      </c>
      <c r="O55" s="121">
        <f t="shared" si="3"/>
        <v>1</v>
      </c>
      <c r="P55" s="15">
        <f t="shared" si="4"/>
        <v>0</v>
      </c>
      <c r="Q55" s="120"/>
      <c r="R55" s="15" t="e">
        <f t="shared" si="5"/>
        <v>#DIV/0!</v>
      </c>
    </row>
    <row r="56" spans="1:21" x14ac:dyDescent="0.25">
      <c r="A56" s="63"/>
      <c r="B56" s="118" t="e">
        <f>VLOOKUP(A56,concorrenti!A:B,2,0)</f>
        <v>#N/A</v>
      </c>
      <c r="C56" s="118" t="e">
        <f>VLOOKUP(A56,concorrenti!A:E,5,1)</f>
        <v>#N/A</v>
      </c>
      <c r="D56" s="120"/>
      <c r="E56" s="120"/>
      <c r="F56" s="120"/>
      <c r="G56" s="120"/>
      <c r="H56" s="126"/>
      <c r="I56" s="121" t="e">
        <f>IF(C56&lt;&gt;0,((1+RIGHT(F56,2)/100)-0.1),(1+RIGHT(F56,2)/100))</f>
        <v>#N/A</v>
      </c>
      <c r="J56" s="121" t="e">
        <f t="shared" si="1"/>
        <v>#N/A</v>
      </c>
      <c r="K56" s="120"/>
      <c r="L56" s="120">
        <v>45</v>
      </c>
      <c r="M56" s="120">
        <f>VLOOKUP(L56,Regolamento!A:B,2,1)</f>
        <v>0.5</v>
      </c>
      <c r="N56" s="121">
        <f t="shared" si="2"/>
        <v>1</v>
      </c>
      <c r="O56" s="121">
        <f t="shared" si="3"/>
        <v>1</v>
      </c>
      <c r="P56" s="15">
        <f t="shared" si="4"/>
        <v>0</v>
      </c>
      <c r="Q56" s="120"/>
      <c r="R56" s="15" t="e">
        <f t="shared" si="5"/>
        <v>#DIV/0!</v>
      </c>
    </row>
    <row r="57" spans="1:21" x14ac:dyDescent="0.25">
      <c r="A57" s="63"/>
      <c r="B57" s="118" t="e">
        <f>VLOOKUP(A57,concorrenti!A:B,2,0)</f>
        <v>#N/A</v>
      </c>
      <c r="C57" s="118" t="e">
        <f>VLOOKUP(A57,concorrenti!A:E,5,1)</f>
        <v>#N/A</v>
      </c>
      <c r="D57" s="120"/>
      <c r="E57" s="120"/>
      <c r="F57" s="120"/>
      <c r="G57" s="120"/>
      <c r="H57" s="121"/>
      <c r="I57" s="121" t="e">
        <f>IF(C57&lt;&gt;0,((1+RIGHT(F57,2)/100)-0.1),(1+RIGHT(F57,2)/100))+1</f>
        <v>#N/A</v>
      </c>
      <c r="J57" s="121" t="e">
        <f t="shared" si="1"/>
        <v>#N/A</v>
      </c>
      <c r="K57" s="120"/>
      <c r="L57" s="120">
        <v>46</v>
      </c>
      <c r="M57" s="120">
        <f>VLOOKUP(L57,Regolamento!A:B,2,1)</f>
        <v>0.5</v>
      </c>
      <c r="N57" s="121">
        <f t="shared" si="2"/>
        <v>1</v>
      </c>
      <c r="O57" s="121">
        <f t="shared" si="3"/>
        <v>1</v>
      </c>
      <c r="P57" s="15">
        <f t="shared" si="4"/>
        <v>0</v>
      </c>
      <c r="Q57" s="120"/>
      <c r="R57" s="15" t="e">
        <f t="shared" si="5"/>
        <v>#DIV/0!</v>
      </c>
    </row>
    <row r="58" spans="1:21" x14ac:dyDescent="0.25">
      <c r="A58" s="63"/>
      <c r="B58" s="118" t="e">
        <f>VLOOKUP(A58,concorrenti!A:B,2,0)</f>
        <v>#N/A</v>
      </c>
      <c r="C58" s="118" t="e">
        <f>VLOOKUP(A58,concorrenti!A:E,5,1)</f>
        <v>#N/A</v>
      </c>
      <c r="D58" s="120"/>
      <c r="E58" s="120"/>
      <c r="F58" s="120"/>
      <c r="G58" s="120"/>
      <c r="H58" s="121"/>
      <c r="I58" s="121" t="e">
        <f>IF(C58&lt;&gt;0,((1+RIGHT(F58,2)/100)-0.1),(1+RIGHT(F58,2)/100))</f>
        <v>#N/A</v>
      </c>
      <c r="J58" s="121" t="e">
        <f t="shared" si="1"/>
        <v>#N/A</v>
      </c>
      <c r="K58" s="120"/>
      <c r="L58" s="120">
        <v>47</v>
      </c>
      <c r="M58" s="120">
        <f>VLOOKUP(L58,Regolamento!A:B,2,1)</f>
        <v>0.5</v>
      </c>
      <c r="N58" s="121">
        <f t="shared" si="2"/>
        <v>1</v>
      </c>
      <c r="O58" s="121">
        <f t="shared" si="3"/>
        <v>1</v>
      </c>
      <c r="P58" s="15">
        <f t="shared" si="4"/>
        <v>0</v>
      </c>
      <c r="Q58" s="120"/>
      <c r="R58" s="15" t="e">
        <f t="shared" si="5"/>
        <v>#DIV/0!</v>
      </c>
    </row>
    <row r="59" spans="1:21" x14ac:dyDescent="0.25">
      <c r="A59" s="63"/>
      <c r="B59" s="118" t="e">
        <f>VLOOKUP(A59,concorrenti!A:B,2,0)</f>
        <v>#N/A</v>
      </c>
      <c r="C59" s="118" t="e">
        <f>VLOOKUP(A59,concorrenti!A:E,5,1)</f>
        <v>#N/A</v>
      </c>
      <c r="D59" s="120"/>
      <c r="E59" s="120"/>
      <c r="F59" s="120"/>
      <c r="G59" s="120"/>
      <c r="H59" s="121"/>
      <c r="I59" s="121" t="e">
        <f>IF(C59&lt;&gt;0,((1+RIGHT(F59,2)/100)-0.1),(1+RIGHT(F59,2)/100))</f>
        <v>#N/A</v>
      </c>
      <c r="J59" s="121" t="e">
        <f t="shared" si="1"/>
        <v>#N/A</v>
      </c>
      <c r="K59" s="120"/>
      <c r="L59" s="120">
        <v>48</v>
      </c>
      <c r="M59" s="120">
        <f>VLOOKUP(L59,Regolamento!A:B,2,1)</f>
        <v>0.5</v>
      </c>
      <c r="N59" s="121">
        <f t="shared" si="2"/>
        <v>1</v>
      </c>
      <c r="O59" s="121">
        <f t="shared" si="3"/>
        <v>1</v>
      </c>
      <c r="P59" s="15">
        <f t="shared" si="4"/>
        <v>0</v>
      </c>
      <c r="Q59" s="120"/>
      <c r="R59" s="15" t="e">
        <f t="shared" si="5"/>
        <v>#DIV/0!</v>
      </c>
    </row>
    <row r="60" spans="1:21" x14ac:dyDescent="0.25">
      <c r="B60" s="120"/>
      <c r="C60" s="120"/>
      <c r="D60" s="120"/>
      <c r="E60" s="120"/>
      <c r="F60" s="120"/>
      <c r="G60" s="120"/>
      <c r="H60" s="120"/>
      <c r="I60" s="121"/>
      <c r="J60" s="121"/>
      <c r="K60" s="120"/>
      <c r="L60" s="120"/>
      <c r="M60" s="120"/>
      <c r="N60" s="120"/>
      <c r="O60" s="120"/>
      <c r="P60" s="120"/>
      <c r="Q60" s="120"/>
      <c r="R60" s="15"/>
    </row>
    <row r="61" spans="1:21" x14ac:dyDescent="0.25">
      <c r="A61" s="63"/>
      <c r="B61" s="118" t="e">
        <f>VLOOKUP(A61,concorrenti!A:B,2,0)</f>
        <v>#N/A</v>
      </c>
      <c r="C61" s="118" t="e">
        <f>VLOOKUP(A61,concorrenti!A:E,5,1)</f>
        <v>#N/A</v>
      </c>
      <c r="D61" s="120"/>
      <c r="E61" s="120"/>
      <c r="F61" s="120"/>
      <c r="G61" s="120"/>
      <c r="H61" s="128"/>
      <c r="I61" s="121"/>
      <c r="J61" s="121"/>
      <c r="K61" s="120"/>
      <c r="L61" s="120"/>
      <c r="M61" s="120"/>
      <c r="N61" s="121"/>
      <c r="O61" s="121"/>
      <c r="P61" s="15">
        <v>1E-3</v>
      </c>
      <c r="Q61" s="120"/>
      <c r="R61" s="15"/>
      <c r="T61" s="51"/>
      <c r="U61" s="10"/>
    </row>
    <row r="62" spans="1:21" x14ac:dyDescent="0.25">
      <c r="B62" s="120"/>
      <c r="C62" s="120"/>
      <c r="D62" s="120"/>
      <c r="E62" s="120"/>
      <c r="F62" s="120"/>
      <c r="G62" s="120"/>
      <c r="H62" s="120"/>
      <c r="I62" s="121"/>
      <c r="J62" s="121"/>
      <c r="K62" s="120"/>
      <c r="L62" s="120"/>
      <c r="M62" s="120"/>
      <c r="N62" s="120"/>
      <c r="O62" s="120"/>
      <c r="P62" s="120"/>
      <c r="Q62" s="120"/>
      <c r="R62" s="15"/>
    </row>
    <row r="63" spans="1:21" x14ac:dyDescent="0.25">
      <c r="P63" s="6">
        <f>SUM(P12:P60)</f>
        <v>0</v>
      </c>
    </row>
    <row r="64" spans="1:21" x14ac:dyDescent="0.25">
      <c r="P64" s="60">
        <f>+P63-Generale!I3</f>
        <v>0</v>
      </c>
    </row>
  </sheetData>
  <sortState xmlns:xlrd2="http://schemas.microsoft.com/office/spreadsheetml/2017/richdata2" ref="A12:J59">
    <sortCondition ref="J12:J59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Generale</vt:lpstr>
      <vt:lpstr>Nora Sciplino</vt:lpstr>
      <vt:lpstr>Castellotti</vt:lpstr>
      <vt:lpstr>Castelli Pavesi</vt:lpstr>
      <vt:lpstr>Solidarietà</vt:lpstr>
      <vt:lpstr>Maserati</vt:lpstr>
      <vt:lpstr>Coppa Monza</vt:lpstr>
      <vt:lpstr>200 Miglia CR</vt:lpstr>
      <vt:lpstr>Erba Ghisallo</vt:lpstr>
      <vt:lpstr>Ambrosiano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Barni</cp:lastModifiedBy>
  <dcterms:created xsi:type="dcterms:W3CDTF">2017-06-22T12:54:28Z</dcterms:created>
  <dcterms:modified xsi:type="dcterms:W3CDTF">2025-03-29T15:51:38Z</dcterms:modified>
</cp:coreProperties>
</file>